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24" documentId="8_{C238B91C-412B-4B6E-8627-C9D4035E368D}" xr6:coauthVersionLast="47" xr6:coauthVersionMax="47" xr10:uidLastSave="{BE3F758A-91D5-4DBD-81FC-9E063D7A69C2}"/>
  <bookViews>
    <workbookView xWindow="28680" yWindow="-120" windowWidth="29040" windowHeight="15720" xr2:uid="{00000000-000D-0000-FFFF-FFFF00000000}"/>
  </bookViews>
  <sheets>
    <sheet name="Цінова пропозиція" sheetId="6" r:id="rId1"/>
  </sheets>
  <definedNames>
    <definedName name="_xlnm._FilterDatabase" localSheetId="0" hidden="1">'Цінова пропозиція'!$A$13:$L$373</definedName>
    <definedName name="_xlnm.Print_Area" localSheetId="0">'Цінова пропозиція'!$A$1:$L$379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8" i="6" l="1"/>
  <c r="E358" i="6"/>
  <c r="E359" i="6" l="1"/>
  <c r="K269" i="6"/>
  <c r="K60" i="6"/>
  <c r="I59" i="6"/>
  <c r="K59" i="6" s="1"/>
  <c r="F58" i="6"/>
  <c r="I62" i="6"/>
  <c r="K62" i="6" s="1"/>
  <c r="F61" i="6"/>
  <c r="K73" i="6"/>
  <c r="F72" i="6"/>
  <c r="K251" i="6" l="1"/>
  <c r="K250" i="6"/>
  <c r="K249" i="6"/>
  <c r="K248" i="6"/>
  <c r="K247" i="6"/>
  <c r="K255" i="6"/>
  <c r="K346" i="6"/>
  <c r="F346" i="6"/>
  <c r="K345" i="6"/>
  <c r="F345" i="6"/>
  <c r="K344" i="6"/>
  <c r="F344" i="6"/>
  <c r="K343" i="6"/>
  <c r="F343" i="6"/>
  <c r="K342" i="6"/>
  <c r="F342" i="6"/>
  <c r="K341" i="6"/>
  <c r="F341" i="6"/>
  <c r="K340" i="6"/>
  <c r="F340" i="6"/>
  <c r="K339" i="6"/>
  <c r="F339" i="6"/>
  <c r="F246" i="6" l="1"/>
  <c r="K245" i="6"/>
  <c r="K244" i="6"/>
  <c r="K243" i="6"/>
  <c r="K242" i="6"/>
  <c r="K241" i="6"/>
  <c r="F241" i="6"/>
  <c r="D19" i="6" l="1"/>
  <c r="D17" i="6"/>
  <c r="F16" i="6"/>
  <c r="D21" i="6"/>
  <c r="F21" i="6" s="1"/>
  <c r="F22" i="6"/>
  <c r="F23" i="6"/>
  <c r="K24" i="6"/>
  <c r="K25" i="6"/>
  <c r="I26" i="6"/>
  <c r="F27" i="6"/>
  <c r="K28" i="6"/>
  <c r="F29" i="6"/>
  <c r="I30" i="6"/>
  <c r="I31" i="6"/>
  <c r="I32" i="6"/>
  <c r="K33" i="6"/>
  <c r="F34" i="6"/>
  <c r="K35" i="6"/>
  <c r="F36" i="6"/>
  <c r="F37" i="6"/>
  <c r="K38" i="6"/>
  <c r="F39" i="6"/>
  <c r="K40" i="6"/>
  <c r="K353" i="6"/>
  <c r="F352" i="6"/>
  <c r="K325" i="6"/>
  <c r="D225" i="6"/>
  <c r="I231" i="6"/>
  <c r="K230" i="6"/>
  <c r="I186" i="6"/>
  <c r="I144" i="6"/>
  <c r="F143" i="6"/>
  <c r="I86" i="6"/>
  <c r="K93" i="6"/>
  <c r="K92" i="6"/>
  <c r="K91" i="6"/>
  <c r="K90" i="6"/>
  <c r="D89" i="6"/>
  <c r="D76" i="6"/>
  <c r="I70" i="6"/>
  <c r="I69" i="6"/>
  <c r="I68" i="6"/>
  <c r="F44" i="6"/>
  <c r="F349" i="6"/>
  <c r="K235" i="6"/>
  <c r="K144" i="6" l="1"/>
  <c r="F17" i="6"/>
  <c r="K26" i="6"/>
  <c r="K32" i="6"/>
  <c r="F89" i="6"/>
  <c r="K31" i="6"/>
  <c r="K30" i="6"/>
  <c r="F19" i="6"/>
  <c r="I20" i="6"/>
  <c r="D18" i="6"/>
  <c r="I94" i="6"/>
  <c r="K318" i="6"/>
  <c r="I309" i="6"/>
  <c r="K278" i="6"/>
  <c r="K236" i="6"/>
  <c r="I214" i="6"/>
  <c r="I217" i="6"/>
  <c r="K217" i="6" s="1"/>
  <c r="I213" i="6"/>
  <c r="K213" i="6" s="1"/>
  <c r="F212" i="6"/>
  <c r="I95" i="6" l="1"/>
  <c r="F18" i="6"/>
  <c r="K20" i="6"/>
  <c r="K94" i="6"/>
  <c r="K214" i="6"/>
  <c r="F215" i="6"/>
  <c r="I216" i="6"/>
  <c r="K216" i="6" s="1"/>
  <c r="K95" i="6" l="1"/>
  <c r="D164" i="6"/>
  <c r="I155" i="6"/>
  <c r="I159" i="6"/>
  <c r="I158" i="6"/>
  <c r="F157" i="6"/>
  <c r="K146" i="6"/>
  <c r="I152" i="6"/>
  <c r="I141" i="6"/>
  <c r="K142" i="6"/>
  <c r="I140" i="6"/>
  <c r="F139" i="6"/>
  <c r="D82" i="6"/>
  <c r="I75" i="6"/>
  <c r="F306" i="6"/>
  <c r="K307" i="6"/>
  <c r="K171" i="6"/>
  <c r="K140" i="6" l="1"/>
  <c r="K158" i="6"/>
  <c r="I166" i="6"/>
  <c r="F164" i="6"/>
  <c r="I167" i="6"/>
  <c r="K166" i="6"/>
  <c r="I165" i="6"/>
  <c r="K159" i="6"/>
  <c r="K141" i="6"/>
  <c r="F282" i="6"/>
  <c r="F181" i="6"/>
  <c r="F178" i="6"/>
  <c r="F176" i="6"/>
  <c r="K165" i="6" l="1"/>
  <c r="K167" i="6"/>
  <c r="K86" i="6"/>
  <c r="I135" i="6"/>
  <c r="K351" i="6"/>
  <c r="K350" i="6"/>
  <c r="K338" i="6"/>
  <c r="K337" i="6"/>
  <c r="K336" i="6"/>
  <c r="K335" i="6"/>
  <c r="K334" i="6"/>
  <c r="K333" i="6"/>
  <c r="K332" i="6"/>
  <c r="K331" i="6"/>
  <c r="K330" i="6"/>
  <c r="K329" i="6"/>
  <c r="K80" i="6"/>
  <c r="K184" i="6"/>
  <c r="K182" i="6"/>
  <c r="I183" i="6"/>
  <c r="I177" i="6"/>
  <c r="I179" i="6"/>
  <c r="K177" i="6" l="1"/>
  <c r="K183" i="6"/>
  <c r="K135" i="6"/>
  <c r="K179" i="6"/>
  <c r="I180" i="6"/>
  <c r="K328" i="6"/>
  <c r="K327" i="6"/>
  <c r="K326" i="6"/>
  <c r="K324" i="6"/>
  <c r="F323" i="6"/>
  <c r="K292" i="6"/>
  <c r="K138" i="6"/>
  <c r="K284" i="6"/>
  <c r="K288" i="6"/>
  <c r="K287" i="6"/>
  <c r="K286" i="6"/>
  <c r="K285" i="6"/>
  <c r="K283" i="6"/>
  <c r="I132" i="6"/>
  <c r="I133" i="6"/>
  <c r="I224" i="6"/>
  <c r="K224" i="6" s="1"/>
  <c r="I87" i="6"/>
  <c r="F57" i="6"/>
  <c r="K348" i="6"/>
  <c r="K322" i="6"/>
  <c r="K321" i="6"/>
  <c r="K319" i="6"/>
  <c r="K317" i="6"/>
  <c r="K316" i="6"/>
  <c r="K315" i="6"/>
  <c r="K314" i="6"/>
  <c r="K313" i="6"/>
  <c r="K309" i="6"/>
  <c r="K291" i="6"/>
  <c r="K302" i="6"/>
  <c r="K296" i="6"/>
  <c r="K298" i="6"/>
  <c r="K294" i="6"/>
  <c r="K290" i="6"/>
  <c r="K281" i="6"/>
  <c r="K280" i="6"/>
  <c r="K279" i="6"/>
  <c r="K277" i="6"/>
  <c r="K275" i="6"/>
  <c r="K273" i="6"/>
  <c r="K272" i="6"/>
  <c r="K271" i="6"/>
  <c r="K268" i="6"/>
  <c r="K267" i="6"/>
  <c r="K266" i="6"/>
  <c r="K264" i="6"/>
  <c r="K263" i="6"/>
  <c r="K262" i="6"/>
  <c r="K261" i="6"/>
  <c r="K260" i="6"/>
  <c r="K259" i="6"/>
  <c r="K257" i="6"/>
  <c r="K253" i="6"/>
  <c r="K240" i="6"/>
  <c r="K239" i="6"/>
  <c r="K238" i="6"/>
  <c r="K237" i="6"/>
  <c r="K234" i="6"/>
  <c r="K233" i="6"/>
  <c r="K229" i="6"/>
  <c r="K228" i="6"/>
  <c r="K227" i="6"/>
  <c r="K226" i="6"/>
  <c r="K222" i="6"/>
  <c r="K211" i="6"/>
  <c r="K201" i="6"/>
  <c r="K191" i="6"/>
  <c r="K190" i="6"/>
  <c r="K186" i="6"/>
  <c r="K175" i="6"/>
  <c r="K174" i="6"/>
  <c r="K169" i="6"/>
  <c r="K156" i="6"/>
  <c r="K155" i="6"/>
  <c r="K149" i="6"/>
  <c r="K129" i="6"/>
  <c r="K128" i="6"/>
  <c r="K127" i="6"/>
  <c r="K126" i="6"/>
  <c r="K124" i="6"/>
  <c r="K123" i="6"/>
  <c r="K122" i="6"/>
  <c r="K120" i="6"/>
  <c r="K119" i="6"/>
  <c r="K118" i="6"/>
  <c r="K117" i="6"/>
  <c r="K116" i="6"/>
  <c r="K115" i="6"/>
  <c r="K114" i="6"/>
  <c r="K113" i="6"/>
  <c r="K110" i="6"/>
  <c r="K109" i="6"/>
  <c r="K108" i="6"/>
  <c r="K107" i="6"/>
  <c r="K105" i="6"/>
  <c r="K104" i="6"/>
  <c r="K101" i="6"/>
  <c r="K100" i="6"/>
  <c r="K99" i="6"/>
  <c r="K98" i="6"/>
  <c r="K85" i="6"/>
  <c r="K84" i="6"/>
  <c r="K83" i="6"/>
  <c r="K79" i="6"/>
  <c r="K78" i="6"/>
  <c r="K77" i="6"/>
  <c r="K71" i="6"/>
  <c r="K68" i="6"/>
  <c r="F357" i="6"/>
  <c r="F356" i="6"/>
  <c r="F354" i="6"/>
  <c r="F347" i="6"/>
  <c r="F320" i="6"/>
  <c r="F312" i="6"/>
  <c r="F310" i="6"/>
  <c r="F308" i="6"/>
  <c r="F305" i="6"/>
  <c r="F304" i="6"/>
  <c r="F303" i="6"/>
  <c r="F301" i="6"/>
  <c r="F295" i="6"/>
  <c r="F293" i="6"/>
  <c r="F289" i="6"/>
  <c r="F276" i="6"/>
  <c r="F270" i="6"/>
  <c r="F265" i="6"/>
  <c r="F258" i="6"/>
  <c r="F256" i="6"/>
  <c r="F252" i="6"/>
  <c r="F232" i="6"/>
  <c r="F223" i="6"/>
  <c r="F221" i="6"/>
  <c r="F220" i="6"/>
  <c r="F218" i="6"/>
  <c r="F202" i="6"/>
  <c r="F192" i="6"/>
  <c r="F185" i="6"/>
  <c r="F168" i="6"/>
  <c r="F153" i="6"/>
  <c r="F150" i="6"/>
  <c r="F145" i="6"/>
  <c r="F129" i="6"/>
  <c r="F125" i="6"/>
  <c r="F121" i="6"/>
  <c r="F106" i="6"/>
  <c r="F97" i="6"/>
  <c r="F96" i="6"/>
  <c r="F81" i="6"/>
  <c r="F74" i="6"/>
  <c r="F63" i="6"/>
  <c r="F56" i="6"/>
  <c r="F55" i="6"/>
  <c r="F54" i="6"/>
  <c r="F53" i="6"/>
  <c r="F52" i="6"/>
  <c r="F51" i="6"/>
  <c r="F50" i="6"/>
  <c r="F49" i="6"/>
  <c r="F48" i="6"/>
  <c r="F47" i="6"/>
  <c r="F46" i="6"/>
  <c r="F45" i="6"/>
  <c r="F43" i="6"/>
  <c r="F42" i="6"/>
  <c r="K132" i="6" l="1"/>
  <c r="K180" i="6"/>
  <c r="K87" i="6"/>
  <c r="I88" i="6"/>
  <c r="K300" i="6"/>
  <c r="F299" i="6"/>
  <c r="F297" i="6"/>
  <c r="K88" i="6" l="1"/>
  <c r="I103" i="6"/>
  <c r="I102" i="6"/>
  <c r="F271" i="6"/>
  <c r="F274" i="6"/>
  <c r="K102" i="6" l="1"/>
  <c r="K103" i="6"/>
  <c r="K70" i="6"/>
  <c r="K69" i="6"/>
  <c r="I67" i="6"/>
  <c r="I66" i="6"/>
  <c r="I65" i="6"/>
  <c r="I64" i="6"/>
  <c r="I111" i="6"/>
  <c r="I112" i="6"/>
  <c r="I189" i="6"/>
  <c r="K189" i="6" s="1"/>
  <c r="I188" i="6"/>
  <c r="I187" i="6"/>
  <c r="K219" i="6"/>
  <c r="I210" i="6"/>
  <c r="I209" i="6"/>
  <c r="I208" i="6"/>
  <c r="I207" i="6"/>
  <c r="I206" i="6"/>
  <c r="I205" i="6"/>
  <c r="I204" i="6"/>
  <c r="I203" i="6"/>
  <c r="I193" i="6"/>
  <c r="I200" i="6"/>
  <c r="I199" i="6"/>
  <c r="I198" i="6"/>
  <c r="I197" i="6"/>
  <c r="I196" i="6"/>
  <c r="I195" i="6"/>
  <c r="I194" i="6"/>
  <c r="I173" i="6"/>
  <c r="K173" i="6" s="1"/>
  <c r="I172" i="6"/>
  <c r="I170" i="6"/>
  <c r="D160" i="6"/>
  <c r="I154" i="6"/>
  <c r="K75" i="6"/>
  <c r="F82" i="6"/>
  <c r="F76" i="6"/>
  <c r="K152" i="6"/>
  <c r="I151" i="6"/>
  <c r="I148" i="6"/>
  <c r="K147" i="6"/>
  <c r="K203" i="6" l="1"/>
  <c r="I162" i="6"/>
  <c r="K204" i="6"/>
  <c r="K172" i="6"/>
  <c r="K206" i="6"/>
  <c r="K194" i="6"/>
  <c r="K195" i="6"/>
  <c r="K67" i="6"/>
  <c r="K151" i="6"/>
  <c r="K198" i="6"/>
  <c r="K187" i="6"/>
  <c r="K205" i="6"/>
  <c r="K64" i="6"/>
  <c r="K65" i="6"/>
  <c r="K207" i="6"/>
  <c r="K208" i="6"/>
  <c r="K197" i="6"/>
  <c r="K200" i="6"/>
  <c r="K188" i="6"/>
  <c r="K112" i="6"/>
  <c r="K170" i="6"/>
  <c r="K111" i="6"/>
  <c r="K66" i="6"/>
  <c r="K148" i="6"/>
  <c r="K196" i="6"/>
  <c r="K209" i="6"/>
  <c r="K210" i="6"/>
  <c r="K199" i="6"/>
  <c r="K154" i="6"/>
  <c r="K193" i="6"/>
  <c r="I163" i="6"/>
  <c r="F225" i="6"/>
  <c r="K231" i="6"/>
  <c r="I161" i="6"/>
  <c r="F160" i="6"/>
  <c r="I131" i="6"/>
  <c r="F130" i="6"/>
  <c r="I137" i="6"/>
  <c r="K133" i="6"/>
  <c r="I134" i="6"/>
  <c r="I136" i="6"/>
  <c r="K137" i="6" l="1"/>
  <c r="K136" i="6"/>
  <c r="K134" i="6"/>
  <c r="K131" i="6"/>
  <c r="K161" i="6"/>
  <c r="K163" i="6"/>
  <c r="K162" i="6"/>
</calcChain>
</file>

<file path=xl/sharedStrings.xml><?xml version="1.0" encoding="utf-8"?>
<sst xmlns="http://schemas.openxmlformats.org/spreadsheetml/2006/main" count="1087" uniqueCount="689">
  <si>
    <t>№ п/п</t>
  </si>
  <si>
    <t>Фірмовий Бланк</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</si>
  <si>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</si>
  <si>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</si>
  <si>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Відомості про підприємство</t>
  </si>
  <si>
    <t>Відомості про особу (осіб), які уповноважені представляти інтереси Учасника</t>
  </si>
  <si>
    <t>Реквізити (адреса - юридична та фактична, телефон,  телефон для контактів, e-mail, розрахунковий рахунок)</t>
  </si>
  <si>
    <t>м2</t>
  </si>
  <si>
    <t>кг</t>
  </si>
  <si>
    <t>л</t>
  </si>
  <si>
    <t>м</t>
  </si>
  <si>
    <t>шт</t>
  </si>
  <si>
    <t>м3</t>
  </si>
  <si>
    <t>Найменування робіт</t>
  </si>
  <si>
    <t>Од.вим.</t>
  </si>
  <si>
    <t>К-ть</t>
  </si>
  <si>
    <t>Вартість, грн., з ПДВ</t>
  </si>
  <si>
    <t>Найменування матеріалів</t>
  </si>
  <si>
    <t>Примітка</t>
  </si>
  <si>
    <t>од.</t>
  </si>
  <si>
    <t>всього</t>
  </si>
  <si>
    <t>Маяк штукатурний</t>
  </si>
  <si>
    <t>шт.</t>
  </si>
  <si>
    <t>Всього, роботи, за кошторисом</t>
  </si>
  <si>
    <t>Всього, матеріали, за кошторисом</t>
  </si>
  <si>
    <t>Сума, роботи з матеріалами</t>
  </si>
  <si>
    <t>(Прізвище, ім’я, по батькові, посада, контактний телефон).</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</si>
  <si>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</si>
  <si>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</si>
  <si>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 xml:space="preserve">              Керівник організації/ФОП:____________________________ ( ____________________) </t>
  </si>
  <si>
    <t xml:space="preserve">                                  МП                                  підпис                               ПІБ </t>
  </si>
  <si>
    <t>Підвіс Click-Fix</t>
  </si>
  <si>
    <t>Стержень закріплюючий 1000мм</t>
  </si>
  <si>
    <t>Герметик акриловий SOUDAL 280 мл</t>
  </si>
  <si>
    <t>тюб</t>
  </si>
  <si>
    <t>Стрічка Вібростек М-150</t>
  </si>
  <si>
    <t>Грунтовка глибокопроникна Ceresit CT 17</t>
  </si>
  <si>
    <t>Блок розеток Kingda 19" 1U на 8 підключень Schuko для серверної шафи/стійки (KD-PDU-GM-1U-P8)</t>
  </si>
  <si>
    <t>послуга</t>
  </si>
  <si>
    <t>к-кт</t>
  </si>
  <si>
    <t>Розбирання облицювання стін з керамічних глазурованих плиток</t>
  </si>
  <si>
    <t>Розбирання облицювання підлог з керамічних глазурованих плиток</t>
  </si>
  <si>
    <t>Демонтаж дерев'яних дверних блоків 800х2000 мм</t>
  </si>
  <si>
    <t>Шуруп самонарізний LN9,5</t>
  </si>
  <si>
    <t>Штукатурка гіпсова Ротбанд</t>
  </si>
  <si>
    <t>Штукатурення плоских поверхонь віконних та дверних укосів по бетону та каменю (товщ.20мм)</t>
  </si>
  <si>
    <t>Монтаж світильників 600х600 для Армстронг</t>
  </si>
  <si>
    <t>Світильник 600х600  для Армстронг</t>
  </si>
  <si>
    <t>"Монтаж вентиляції PRANA 200C ECO ENERGY M2023</t>
  </si>
  <si>
    <t xml:space="preserve">Рекуператор вентиляції PRANA 200C ECO ENERGY M2023 </t>
  </si>
  <si>
    <t>Кабель силовий ВВГ нгд 3х1,5, Одескабель</t>
  </si>
  <si>
    <t>Кабель силовий ВВГ нгд 3х2,5, Одескабель</t>
  </si>
  <si>
    <t>Установлення розподільних коробок (заглиблених) зі з'єднанням кабелів</t>
  </si>
  <si>
    <t>Коробка розподільча для суцільних стін МВ103</t>
  </si>
  <si>
    <t>Вимикач двоклавішний Schneider Asfora</t>
  </si>
  <si>
    <t>Розетка одинарна Schneider Asfora з заземлюючим контактом</t>
  </si>
  <si>
    <t>Розетка RJ45 Schneider Asfora</t>
  </si>
  <si>
    <t>Монтаж блоків розеток, вимикачів</t>
  </si>
  <si>
    <t>Пісок природний, рядовий</t>
  </si>
  <si>
    <t>Монтаж витяжного вентилятора ДУ100 зі зворотнім клапаном</t>
  </si>
  <si>
    <t>Улаштування стінових покриттів з керамічних плиток на розчині із сухої клеючої суміші, кількість плиток в 1 м2 понад 7 до 12 шт з підрізкою кутів під 45 градусів</t>
  </si>
  <si>
    <t>Монтаж світильників для люмінесцентних ламп, які встановлюються в підвісних стелях, кількість ламп 1 шт</t>
  </si>
  <si>
    <t>Піна монтажна 750 мл</t>
  </si>
  <si>
    <t xml:space="preserve">Дюбель шурупи з пластмасовими пробками 150мм </t>
  </si>
  <si>
    <t>Дзеркало в санвузол 600х800 з ЛЕД підсвіткою</t>
  </si>
  <si>
    <t>Монтаж дзеркала в санвузол 600х800 з ЛЕД підсвіткою</t>
  </si>
  <si>
    <t xml:space="preserve">Монтаж кухонної стійки </t>
  </si>
  <si>
    <t>Монтаж труби каналізаційної</t>
  </si>
  <si>
    <t>Утеплювач ДУ110</t>
  </si>
  <si>
    <t>Утеплювач ДУ50</t>
  </si>
  <si>
    <t>Регулювання металопластикових вікон</t>
  </si>
  <si>
    <t>Регулювання металопластикових дверей</t>
  </si>
  <si>
    <t>Автоматичний вимикач 1ф 25А "C" Schneider Electric</t>
  </si>
  <si>
    <t>Автоматичний вимикач 1ф 16А "C" Schneider Electric</t>
  </si>
  <si>
    <t>Комплектуючі для збірки щита розподільчого на 24 модулі</t>
  </si>
  <si>
    <t>Мішкі для сміття</t>
  </si>
  <si>
    <t>Шпарування для швів CE40</t>
  </si>
  <si>
    <t>Клин SVP Nova для плитки (200 шт)</t>
  </si>
  <si>
    <t>уп</t>
  </si>
  <si>
    <t>Затискач SVP-Nova для плитки (500шт)</t>
  </si>
  <si>
    <t>Дюбель з ударн.шур гриб 6Х40 (100шт) K-06040</t>
  </si>
  <si>
    <t>Комплект фітингів для труби ДУ25</t>
  </si>
  <si>
    <t>Комплект фітингів для труби ДУ20</t>
  </si>
  <si>
    <t>Кран вентильний PPR ДУ25</t>
  </si>
  <si>
    <t>Кран вентильний PPR ДУ20</t>
  </si>
  <si>
    <t xml:space="preserve">Монтаж слабострумного обладнання </t>
  </si>
  <si>
    <t>Патч-панель Atcom 19" 24 порта UTP (P5124)</t>
  </si>
  <si>
    <t>Кабель КППт-ВП 4х2х0,51</t>
  </si>
  <si>
    <t>Зворотня засипка вручну траншей, пазух котлованів і ям, група ґрунтів 1 (20%)</t>
  </si>
  <si>
    <t>Ущільнення ґрунту пневматичними трамбівками, група ґрунтів 1, 2</t>
  </si>
  <si>
    <t>Дріт сталевий низьковуглецевий різного призначення чорний, діаметр 1,2 мм</t>
  </si>
  <si>
    <t>Демонтаж каналізційних труб</t>
  </si>
  <si>
    <t>Демонтаж сантехнічного обладнання (комплектів)</t>
  </si>
  <si>
    <t>Демонтаж штукатурки (Н&lt;40 мм)</t>
  </si>
  <si>
    <t>Влаштування стяжки підлоги (80 мм)</t>
  </si>
  <si>
    <t>Грунтовка глибокого проникнення СТ17</t>
  </si>
  <si>
    <t>Сітка армувальна металева 100х100х3</t>
  </si>
  <si>
    <t>Підставка під арматуру Н=40 мм</t>
  </si>
  <si>
    <t>Суміші бетонні готові важкі, клас бетону В25 [М200], крупність заповнювача більше 20 до 40 мм</t>
  </si>
  <si>
    <t>Деформаційна стрічка 5х100 мм</t>
  </si>
  <si>
    <t>Профіль направляючий UW 100, товщина 0,55 мм</t>
  </si>
  <si>
    <t>Профіль стієчний CW 100, товщина 0,55 мм</t>
  </si>
  <si>
    <t>Дюбель "К" 6/40</t>
  </si>
  <si>
    <t>100шт</t>
  </si>
  <si>
    <t>1000шт</t>
  </si>
  <si>
    <t>Штукатурка гіпсова KNAUF HP Старт</t>
  </si>
  <si>
    <t>Маяки для стяжки з підставками</t>
  </si>
  <si>
    <t>Маяки штукатурні з підставками</t>
  </si>
  <si>
    <t>Штукатурка стін гіпсовими сумішами (20 мм)</t>
  </si>
  <si>
    <t>Шпаклювання стін гіпсовими сумішами (під фарбування, 2 мм)</t>
  </si>
  <si>
    <t>Прокладання електричних кабелів перетином до 5х10 мм2 відкритим способом під штукатурку</t>
  </si>
  <si>
    <t>Демонтаж ГК перегородок</t>
  </si>
  <si>
    <t>Влаштування штроб в цегляних/бетонних стінах перетином до 1200 мм2</t>
  </si>
  <si>
    <t>Гофра ДУ25</t>
  </si>
  <si>
    <t>Самовирівнювальна підлога Сілтек F-50</t>
  </si>
  <si>
    <t>Влаштування самовирівнючої стяжки підлоги (8 мм)</t>
  </si>
  <si>
    <t>Siltek Interior Prestige 7 Шовковиста латексна фарба преміум класу</t>
  </si>
  <si>
    <t>Плитка Керамограніт Almera Ceramica Kingdom GREY 600х600</t>
  </si>
  <si>
    <t>Клей для плитки СМ 11 (25 кг)</t>
  </si>
  <si>
    <t>Влаштування підвісної стелі типу Армстронг</t>
  </si>
  <si>
    <t>Дюбель для кріплення підвісної стелі 6х35 (100шт)</t>
  </si>
  <si>
    <t xml:space="preserve">Плита підвісної стелі ARMSTRONG Plain 600x600х15 мм Board
</t>
  </si>
  <si>
    <t>Стельова ПВХ плита біла матова - Briliant 600x600x8мм</t>
  </si>
  <si>
    <t>Головний профіль "Armstrong"  T15 3600 мм</t>
  </si>
  <si>
    <t>Поперечний профіль "Armstrong"  T15 1200 мм</t>
  </si>
  <si>
    <t xml:space="preserve">Пристінний кутник "Armstrong"  19/24/3000 мм </t>
  </si>
  <si>
    <t>Плитка Cersanit Mario grey 30x60 см</t>
  </si>
  <si>
    <t>Диференціальний автомат Schneider Electric R9D25625 RESI9 6кА 1P+N 25A C 30мА АC</t>
  </si>
  <si>
    <t>Маркування, розробка схеми</t>
  </si>
  <si>
    <t>Свiтильники врізний вологостійкий 600х600</t>
  </si>
  <si>
    <t>Кріплення для труби ДУ25</t>
  </si>
  <si>
    <t>Кріплення для труби ДУ20</t>
  </si>
  <si>
    <t>Комплект для встановлення змішувача</t>
  </si>
  <si>
    <t>Монтаж труби поліпропіленової в штробах з підготовкою під монтаж сантехобладнання</t>
  </si>
  <si>
    <t>Комплект для встановлення унітазу</t>
  </si>
  <si>
    <t>Труба каналізаційна ДУ110 Інтерпласт</t>
  </si>
  <si>
    <t>Комплект фітингів ДУ110 Інтерпласт</t>
  </si>
  <si>
    <t>Труба каналізаційна ДУ50 Інтерпласт</t>
  </si>
  <si>
    <t>Комплект фітингів ДУ50 Інтерпласт</t>
  </si>
  <si>
    <t>Заповнення віконних прорізів готовими блоками з металопластику в кам'яних стінах житлових і громадських будівель.</t>
  </si>
  <si>
    <t>Вікно ПВХ WDS70 (або альтернатива з коефіцієнтом опору теплопередачі 0.9 м.кв.*К/Вт), заповнення 4i-14Ar-4-14Ar-4i, ручка FKS 1008, 37мм 45° M5X45 RAL9016 біла (або альтернатива), мікроліфт-блокатор AXOR (або альтернатива), армування 1.5 мм, колір білий., москітна сітка в комплекті</t>
  </si>
  <si>
    <t>Труба поліпропіленова PPR FIBER армована ДУ25 мм (длоя гарячої та холодної води)</t>
  </si>
  <si>
    <t>Труба поліпропіленова PPR FIBER армована ДУ20 мм (длоя гарячої та холодної води)</t>
  </si>
  <si>
    <t>Монтаж труби поліпропіленової відкритим способом з підготовкою під монтаж сантехобладнання</t>
  </si>
  <si>
    <t>Поліетиленова теплоізоляція для труб з ВН. Ø 25 мм та товщина ізоляції 6 мм</t>
  </si>
  <si>
    <t>Поліетиленова теплоізоляція для труб з ВН. Ø 20 мм та товщина ізоляції 6 мм</t>
  </si>
  <si>
    <t>Монтаж раковини Kolo Twins з сифоном та змішувачем</t>
  </si>
  <si>
    <t>Сифон для раковини, 366681 Viega (366681)</t>
  </si>
  <si>
    <t>Змішувач Cubeo Grohe (1016990000)</t>
  </si>
  <si>
    <t>Раковина Kolo Twins з комплектом кріплень</t>
  </si>
  <si>
    <t>Демонтаж перегородок з цегли</t>
  </si>
  <si>
    <t>Монтаж дверей протипожежних</t>
  </si>
  <si>
    <t>Монтаж дверних доводчиків</t>
  </si>
  <si>
    <t>блок</t>
  </si>
  <si>
    <t>Доводчик GEZE TS-1500 з колінною тягою (срібло)</t>
  </si>
  <si>
    <t xml:space="preserve">Монтаж душового трапу </t>
  </si>
  <si>
    <t>Трап для душу Imprese i-Flow S i07</t>
  </si>
  <si>
    <t xml:space="preserve">Монтаж душового комплекту </t>
  </si>
  <si>
    <t>Душовий комплект Grohe QuickFix Precision Flow</t>
  </si>
  <si>
    <t>Вентилятор витяжний Soler&amp;Palau Silent-100 CZ Design</t>
  </si>
  <si>
    <t>Повітропровід Вентс Пластивент 1010, (d100, 1м)</t>
  </si>
  <si>
    <t>З'єднуючий елемент Вентс Пластивент 111 (d100)</t>
  </si>
  <si>
    <t>Зворотній клапан Вентс КО1 100</t>
  </si>
  <si>
    <t>Коліно (відвід) Вентс Пластивент 121, (d100, 90°)</t>
  </si>
  <si>
    <t>Тримач Вентс Пластивент 16 (d100)</t>
  </si>
  <si>
    <t>Піна монтажна протипожежна</t>
  </si>
  <si>
    <t xml:space="preserve">Двері металеві протипожежні з монтажем, рама тощиною 100 мм (профільна труба 60х40 мм + 40х60 мм), стулка товщиною 75 мм, листовий метал 1,5мм.
Колір RAL 9003 (або близький).
Внутрішнє утеплення вогнестійка базальтова вата, протипожежна стійкість 60 хвилин.
Два контури ущільнювача протипожежні спінюючі.
Три петлі для протипожежних дверей  IBFM 543 (або аналог).
Замок для протипожежних дверей ISEO 216120654P (або аналог).
Ручка протипожежна ISEO 032413 SILVER mov-mov (або аналог).
Циліндр  ключ/ключ, з набором ключів (мінімум три ключі).
Лиштва  з однієї сторони шириною 70 мм.
Поріг з накладкою з нержавіючої сталі.
Розмір 900х2050 мм
</t>
  </si>
  <si>
    <t>Комплект кріплень для встановлення протипожної двері в бетон</t>
  </si>
  <si>
    <t>Комплект для встановлення змішувача душового</t>
  </si>
  <si>
    <t>Кран кутовий вентильний Grohe 2201600М приладовий 1/2"х1/2" Хром</t>
  </si>
  <si>
    <t>Прожектор TNSy LED ECO Slim 200Вт 14000Лм 6500K IP65 (TNSy5000241)</t>
  </si>
  <si>
    <t>Монтаж рушникосушарки</t>
  </si>
  <si>
    <t>Рушникосушарка MARIO Класик-I 1090х530 TR K</t>
  </si>
  <si>
    <t>Монтаж рукосушарки</t>
  </si>
  <si>
    <t>Сушарка для рук TRENTO Professional 1800W</t>
  </si>
  <si>
    <t>Пінопласт HIRSCH EPS 60 60х500х1000 мм Graphite</t>
  </si>
  <si>
    <t>Суміші бетонні готові важкі, клас бетону В25 Р4 F200 W6, крупність заповнювача більше 20 до 40 мм</t>
  </si>
  <si>
    <t>Монтаж камер відеоспостереження</t>
  </si>
  <si>
    <t xml:space="preserve">Камера відеоспостереження DS-2CD2047G2-LU </t>
  </si>
  <si>
    <t>Менеджмент кабелю 1U з кришкою для шафи або стійки, метал Net"s (NETS-CM-1U)</t>
  </si>
  <si>
    <t>Монтаж точок доступу wifi</t>
  </si>
  <si>
    <t>Точка доступу Ubiquiti Unifi 6 Pro (U6-Pro)</t>
  </si>
  <si>
    <t>Модуль оптичний Optolink SFP+-10G-LR 10G, 20km, 2LC, Tx 1310nm</t>
  </si>
  <si>
    <t>Патч-корд оптичний LC/UPC-LC/UPC SM 1м Duplex UPC-1LCLC(SM)D(ON)</t>
  </si>
  <si>
    <t>Зварювання оптичних з'єднань (включаючі витратні матеріали)</t>
  </si>
  <si>
    <t>Дослідження, вишукування, вимірювання випробування відповідно до вимог чинних Нормативних документів</t>
  </si>
  <si>
    <t xml:space="preserve">Розробка виконавчої документації (паперовий 2 екз. та цифровий варіант - USB FLASH), вартість за послуги на весь період робіт </t>
  </si>
  <si>
    <t>Улаштування підлогових покриттів з керамічних плиток на розчині із сухої клеючої суміші, кількість плиток в 1 м2 понад 7 до 12 шт з підрізкою кутів під 45 градусів з урахуванням влуштування плинтусів на висоту 100 мм</t>
  </si>
  <si>
    <t>Монтаж IP відеодомофону</t>
  </si>
  <si>
    <t>IP домофон Dahua DHI-VTH2421FB-P Black</t>
  </si>
  <si>
    <t>IP-панель виклику Dahua DHI-VTO2211G-WP-S2 Black (99-00020144)</t>
  </si>
  <si>
    <t>Демонтаж стяжки підлоги (Н&lt;80 мм)</t>
  </si>
  <si>
    <t>Демонтаж світильників стельових (зі збереженням)</t>
  </si>
  <si>
    <t>Демонтаж кондиціонерів (спліт систем), зі збережнням</t>
  </si>
  <si>
    <t>Різка штроб в цеглі для прокладання труб поліпропіленових до 2 х ДУ25</t>
  </si>
  <si>
    <t>Монтаж унітазу (інсталяція з підвісним унітазом)</t>
  </si>
  <si>
    <t>Унітаз підвсний з інсталяцією та фурнітурою "Geberit" та комплектом кріплень</t>
  </si>
  <si>
    <t>Влаштування ГК фальш стіни для інсталяції унітазу</t>
  </si>
  <si>
    <t>Лист гіпсокартон 2500х1200х12,5 (вологостійкий)</t>
  </si>
  <si>
    <t>Заповнення дверних прорізів ламінованими дверними блоками із застосуванням анкерів і монтажної піни (розмір 800х2000 мм)</t>
  </si>
  <si>
    <t>Брус 40х40 (сосна)</t>
  </si>
  <si>
    <t>Комплект поручнів для інклюзивного санвузла (сталь нержавіюча, полірована)</t>
  </si>
  <si>
    <t>Кухонна стійка шириною 2300 мм. Висота нижньої частини 848 мм, висота верхньої частини 594 мм.
Матеріал фасаду: ДСП Kronospan 0164 PE Антрацит 18 мм (або аналог), ДСП Swisspan Індастріал 0489 18 мм (або аналог), стільниця Kronospan K215 BS Дюна Біла Вологостійка 38 мм (або аналог)
Товщина стінок: 18 мм
Завіса Clip-On 105° накладна з дотягувачем GTV (або аналог)
Завіса Clip-On 105° напівнакладна з дотягувачем GTV (або аналог)
Ексцентрикова стяжка Rastex 15/18, цинк Hettich (або аналог)
Загвинчується дюбель Twister під Rastex DU232 Hettich (або аналог)
Шкант дерев'яний Бук 8х30
Заглушка самоклеюча на мініфікс Folmag, 320 білий гладкий (або аналог)
Врізний проф.- ручка UKW 7, 18 мм, 5 м, білий (або аналог)
Ніжка кухонна H=100 мм, чорна, Sсilm (або аналог)
Пластина з кліпсою складна до ДСП Sсilm (або аналог)
Заглушка для проводів пластикова 2 штуки
Комплект кухонної мийки KRP GRP030-T Schwarze - 6350HM PVD</t>
  </si>
  <si>
    <t>Улаштування підлогових покриттів з ПВХ плиток на готовій клеючої суміші</t>
  </si>
  <si>
    <t xml:space="preserve">ПВХ плитка Forbo Enduro Dryback </t>
  </si>
  <si>
    <t>Клей Thomsit K188E, 12 кг</t>
  </si>
  <si>
    <t>Обробка бетонної підлоги після влаштування нивелючого шару стяжки перед вкладанням ПВХ плитки</t>
  </si>
  <si>
    <t>Влаштування плинтусів ПВХ</t>
  </si>
  <si>
    <t>Плінтус для LVT плитки Dollken DSL60</t>
  </si>
  <si>
    <t xml:space="preserve">Метизи </t>
  </si>
  <si>
    <t>Датчик AJAX FireProtect 2 SB (Heat/Smoke)</t>
  </si>
  <si>
    <t>Сирена AJAX StreetSiren Jeweller</t>
  </si>
  <si>
    <t>Датчик розбиття скла та руху AJAX CombiProtect</t>
  </si>
  <si>
    <t>Датчик AJAX DoorProtect</t>
  </si>
  <si>
    <t>4МП IP камера Hikvision DS-2CD2E43G2-U (2.8 мм)</t>
  </si>
  <si>
    <t>Шафа настінна 19" 15U , глибина 600 мм</t>
  </si>
  <si>
    <t>Жорсткий диск Western Digital Purple Pro 8TB 7200rpm 256MB WD8002PURP 3.5 SATA III</t>
  </si>
  <si>
    <t>Відеореєстратор Hikvision DS-7616NXI-K2/16P 16-канальний PoE 1U AcuSense в комплекті з кріпленнями або полкою для шафи 19"</t>
  </si>
  <si>
    <t xml:space="preserve">Маршрутизатор Ubiquiti UDM-Pro </t>
  </si>
  <si>
    <t xml:space="preserve">Комутатор мережевий Ubiquiti USW-24-POE </t>
  </si>
  <si>
    <t xml:space="preserve">Комутатор мережевий Ubiquiti USW-AGGREGATION </t>
  </si>
  <si>
    <t>Вентиляторний блок для шафи настінної 19" 15U , глибина 600 мм</t>
  </si>
  <si>
    <t>Перила сходового маршу, висота 1000 мм, алюміній анодований, чотири пояси, дві верхні труби 32 мм, нижні труба 10-16 мм</t>
  </si>
  <si>
    <t>Монтаж зовнішнього освітлення</t>
  </si>
  <si>
    <t>Сітка армувальна сварна 50х50х3</t>
  </si>
  <si>
    <t>Кольоровий пігмент</t>
  </si>
  <si>
    <t>Клей для суміші</t>
  </si>
  <si>
    <t>Крихта гумова EPDM синтетична</t>
  </si>
  <si>
    <t>Алюмінієвий куток для захисту сходів з резиновою накладкою</t>
  </si>
  <si>
    <t>Розділ 1. Благоустрій території</t>
  </si>
  <si>
    <t>Влаштування одинарного металевого каркасу UW та СW перегородки (крок 400мм)  з обшивкою ГК у два шари з двох сторін</t>
  </si>
  <si>
    <t>Мінеральна вата 100 мм 30 кг/м3</t>
  </si>
  <si>
    <t>Кріплення для гофри ДУ25</t>
  </si>
  <si>
    <t>Плитка полімерпісчана зі шрифтом Брайля</t>
  </si>
  <si>
    <t>Тумба під раковину Kolo Twins</t>
  </si>
  <si>
    <t>Монтаж електричної теплової завіси</t>
  </si>
  <si>
    <t>Повітряно електрична теплова завіса 2000 Вт Maltec настінні обігрівачі з дисплеєм і Wi-Fi управлінням</t>
  </si>
  <si>
    <t>Влаштування підвісної стелі типу Армстронг (вологостійка)</t>
  </si>
  <si>
    <t>Розбирання облаштування стелі (ДВП, Армстронг, пластикові панелі та інше)</t>
  </si>
  <si>
    <t>Демонтаж ПВХ віконних, дверних блоків (S&lt;4 м2)</t>
  </si>
  <si>
    <t>Демонтаж пластикових, металопластикових водопровідних труб</t>
  </si>
  <si>
    <t>Прокладання електричних кабелів перетином до 5х10 мм2 в гофрі по стелі, по стінах</t>
  </si>
  <si>
    <t>Внутрішня гідроізоляція цокольного поверху</t>
  </si>
  <si>
    <t>Siltek VP-35 Проникаюча гідроізоляція</t>
  </si>
  <si>
    <t>Knauf Мульти-фініш Шпаклівка гіпсова фінішна</t>
  </si>
  <si>
    <t xml:space="preserve">Сітка будівельна штукатурна армувальна &gt;125 г/м2 — 5*5 мм (для внутрішніх робіт) </t>
  </si>
  <si>
    <t>Шпаклювання плоских поверхонь віконних та дверних укосів по бетону та каменю (під фарбування, 2 мм)</t>
  </si>
  <si>
    <t>Поліпшене фарбування полівінілацетатними водоемульсійними сумішами плоских поверхонь віконних та дверних укосів, підготовлених під фарбування</t>
  </si>
  <si>
    <t>Поліпшене фарбування полівінілацетатними водоемульсійними сумішами стель, підготовлених під фарбування</t>
  </si>
  <si>
    <t>Розетка подвійна вологозахищена IP65 ASFORA з кришкою</t>
  </si>
  <si>
    <t>Щит вбудований Volta VU12UA на 12(14) модулів Hager</t>
  </si>
  <si>
    <t>Встановлення та збірка електричних щитів на 12 модулі (щит врізний пластиковий)</t>
  </si>
  <si>
    <t>Комплект мульти-спліт системи Cooper&amp;Hunter Veritas Inverter Multi 36 (9+9+9+9), 1 зовнішній блок + 4 внутрішніх</t>
  </si>
  <si>
    <t>Ремонт металопластикових вікон та дверей (з заміною ручок та резинок ущільнювачів), площа до 3,5 м2</t>
  </si>
  <si>
    <t>Централь Ajax Hub 2 Plus Jeweller</t>
  </si>
  <si>
    <t>KeyPad TouchScreen Jeweller</t>
  </si>
  <si>
    <t>Ретранслятор сигналу ReX 2 Jeweller</t>
  </si>
  <si>
    <t>Комутатор мережевий Ubiquiti USW-Pro-24</t>
  </si>
  <si>
    <t>Розроблення ґрунту у відвал екскаваторами "драглайн" або "зворотна лопата" з ковшом місткістю 0,25 м3, група ґрунтів 2 (90%) /при розробцi траншей/ глибина 300 мм з навантаженням у самоскид</t>
  </si>
  <si>
    <t>Доробка вручну, зачистка дна i стiнок вручну з викидом ґрунту в котлованах i траншеях, розроблених механiзованим способом (10%) з навантаженням у самоскид</t>
  </si>
  <si>
    <t>Улаштування піщаної основи під відмостку Н=200 мм</t>
  </si>
  <si>
    <t>Улаштування бетонному відмостки шаром (Н=100мм) бетон В 25, крупнiсть заповнювача 20-40мм з укриттям плівкою</t>
  </si>
  <si>
    <t>Вкладання EPDM крошки на ганку (10 мм)</t>
  </si>
  <si>
    <t>Влаштування перил сходів ганку</t>
  </si>
  <si>
    <t>Очистка ринв на висоті 6 м</t>
  </si>
  <si>
    <t>Шиповидна геомембрана дренажна для гідроізоляції 600 гр/м2 (0,6), рулон 40 м2</t>
  </si>
  <si>
    <t>Автоматичний вимикач 3ф 40А "C" Schneider Electric</t>
  </si>
  <si>
    <t>Перемикач Hager SFT340 3P 40А/230В 3м I-0-II</t>
  </si>
  <si>
    <t>Кабель силовий ВВГ нгд 5х4,0 Одескабель</t>
  </si>
  <si>
    <t>Кабель силовий ВВГ нгд 5х4,0, Одескабель</t>
  </si>
  <si>
    <t>Встановлення вуличної розетки</t>
  </si>
  <si>
    <t>Розетка настінна похила IP67 16A 380 V 3P+T+N - арт. EC690551</t>
  </si>
  <si>
    <t>Встановлення вуличної розетки для генератора</t>
  </si>
  <si>
    <t>Вулична розетка 220V для двору саду з вологозахистом IP66 подвійна</t>
  </si>
  <si>
    <t>Демонтаж  бортів тротуарних</t>
  </si>
  <si>
    <t>лист</t>
  </si>
  <si>
    <t xml:space="preserve">Свердління отворів при глибині свердління в бетоні до 1000 мм, діаметр отворів 210 мм </t>
  </si>
  <si>
    <t>Демонтаж лінолеуму</t>
  </si>
  <si>
    <t>Демонтаж/монтаж сталевого панельного радіатора до 500х2000 мм (для виконання шпаклювання, фарбування в ніші)</t>
  </si>
  <si>
    <t>Прокладання електричних кабелів перетином до 5х10 мм2 в гофрі по стелі, по стінах за існуючою ГК обшивкою або в перегородках (можливо влаштування монтажних отворів в стінах з подальшою заробкою)</t>
  </si>
  <si>
    <t>Очистка ГК стін від фарби, знепилення, грунтування</t>
  </si>
  <si>
    <t>Поліпшене фарбування полівінілацетатними водоемульсійними сумішами стін у 2 шари та 2 шарами лаку, підготовлених під фарбування</t>
  </si>
  <si>
    <t>Лак інтер'єрний латексний (матовий, прозорий)</t>
  </si>
  <si>
    <t>Шпаклювання складних (похилих) поверхонь стель з ГКЛ (під фарбування, 3 мм)</t>
  </si>
  <si>
    <t>Вимикач прохідний Schneider Asfora</t>
  </si>
  <si>
    <t>Коробка для встановлення розеток та вимикачів (для ГК, Schneider Electric)</t>
  </si>
  <si>
    <t xml:space="preserve">Вивезення сміття з навантаженням та утилізацією (включаючі спуск з 1-4 поверху) </t>
  </si>
  <si>
    <t>Шафа підлогова 19" 42U , глибина 600 мм</t>
  </si>
  <si>
    <t>Прокладання оптичного кабелю</t>
  </si>
  <si>
    <t>Розподільчий волоконно-оптичний кабель для вертикальної прокладки ОКВр (Riser) R10B7B.1, 12 жил</t>
  </si>
  <si>
    <t>Збірка, підключення ввідно розаодільчого щита (ВРЩ)</t>
  </si>
  <si>
    <t>Навісна металева шафа NOARK MHS 120 80 30 1200x800x300мм з монтажною панеллю IP66 з комплектом стінових кріплень</t>
  </si>
  <si>
    <t>Автоматичний вимикач Schneider Electric EASYPACT EZC100N 3P 15кА 63А</t>
  </si>
  <si>
    <t>Автоматичний вимикач Schneider Electric EASYPACT EZC100N3032 3P 15кА 32А</t>
  </si>
  <si>
    <t xml:space="preserve">Комплектуючі для збірки щита розподільчого </t>
  </si>
  <si>
    <t>Влаштування ДБЖ</t>
  </si>
  <si>
    <t>Встановлення електромагнітого замку</t>
  </si>
  <si>
    <t>Електромагнітний замок YM-280NT(LED)</t>
  </si>
  <si>
    <t>Встановлення геркону</t>
  </si>
  <si>
    <t xml:space="preserve">Геркон СМК-5Е </t>
  </si>
  <si>
    <t xml:space="preserve">Встановлення контролеру СКД  </t>
  </si>
  <si>
    <t>контролер доступу (U-Prox IP400 )</t>
  </si>
  <si>
    <t>Встановлення релейного модулю</t>
  </si>
  <si>
    <t>Релейный модуль RM-02</t>
  </si>
  <si>
    <t>Встановлення акумулятору</t>
  </si>
  <si>
    <t>Акумулятор 12В 7 А·год для ДБЖ I-Battery ABP7-12L</t>
  </si>
  <si>
    <t>Встановлення зитувача</t>
  </si>
  <si>
    <t>Зчитувач U-Prox SL mini</t>
  </si>
  <si>
    <t>Встановлення кнопки  РУПД-04</t>
  </si>
  <si>
    <t>РУПД-04 Н3-контакти Пристрій для розблокування дверей</t>
  </si>
  <si>
    <t>Монтаж та підключення кнопки виходу</t>
  </si>
  <si>
    <t>Кнопка виходу безконтактна Yli Electronic ISK-841B (поставка замовника)</t>
  </si>
  <si>
    <t>Встановлення мульти-спліт системи Cooper&amp;Hunter Veritas Inverter Multi 36 (9+9+9+9) з вартістю фреонопроводів при довжині лінії до 10 м (до кожного внутрішнього блоку від зовнішнього) та з  урахуванням вартості кронштейнів для встановлення зовнішніх блоків</t>
  </si>
  <si>
    <t>Монтаж рекуператорів CH-HRV1.5WKEC рекуператор</t>
  </si>
  <si>
    <t>Рекуператор CH-HRV1.5WKEC</t>
  </si>
  <si>
    <t>Гібридний інвертор Deye 15kW / 3-фазний / до 16500Вт / IP65 / 30.5кг (SUN-15K-SG01HP3-EU-AM2)</t>
  </si>
  <si>
    <t>Акумулятор для інвертора Deye SE-G5.1 Pro-B</t>
  </si>
  <si>
    <t>Комплект перемичок для АКБ</t>
  </si>
  <si>
    <t>BMS контроллер Deye SPF5000ES</t>
  </si>
  <si>
    <t>Монтажна шафа для АКБ та BMS (8-10 комірок)</t>
  </si>
  <si>
    <t>Вогнебіозахист дерев'яних конструкцій</t>
  </si>
  <si>
    <t>Біовогнезахист Sika для деревини 262W (для застосування всередині приміщень) 5 л</t>
  </si>
  <si>
    <t>Гідроізоляція лівневого жолоба</t>
  </si>
  <si>
    <t>Гідроізоляційна поліуретанова водонепроникна мастика Mariseal 250</t>
  </si>
  <si>
    <t>Пісок кварцевий</t>
  </si>
  <si>
    <t>Монтаж шафи настінної  та підлогової 19"</t>
  </si>
  <si>
    <t>Двері, глухі,  сотове заповнення, товщиною 40 мм.  Матеріал стулки - сосна, додатково укріплений 6 горизонтальними ребрами жорсткості. (сосна). Обшивка вологостійкою МДФ плитою товщиною 6 мм. Покриття УФ-емаль. Колір RAL 9003 (або близький). Завіси прихованого монтажу CEMOM ESTETIC-80A (або аналог). Замок SIBA 10037/D - 62/40 CP (або аналог). Сантехнічний комір для внутрішнього замикання SIBA R03 6-05-05 (або аналог). Циліндр 30/30 ключ/завертка, з набором ключів (мінімум три ключі).
Декоративна накладка для євроциліндра WB PZ SIBA SSR01 з нержавіючої сталі (або аналог). Ручка SIBA PARIS з нержавіючої сталі (або аналог). Підсилення під дотягувач. Охоплююча коробка ""телескоп"" шириною 350 мм, товщиною 12 мм, з лиштвою 70 мм. Матеріал - сосна."
Розмір виробу 900х2100</t>
  </si>
  <si>
    <t>Двері, глухі,  сотове заповнення, товщиною 40 мм.  Матеріал стулки - сосна, додатково укріплений 6 горизонтальними ребрами жорсткості. (сосна). Обшивка вологостійкою МДФ плитою товщиною 6 мм. Покриття УФ-емаль. Колір RAL 9003 (або близький). Завіси прихованого монтажу CEMOM ESTETIC-80A (або аналог). Замок SIBA 10037/D - 62/40 CP (або аналог). Сантехнічний комір для внутрішнього замикання SIBA R03 6-05-05 (або аналог). Циліндр 30/30 ключ/завертка, з набором ключів (мінімум три ключі).
Декоративна накладка для євроциліндра WB PZ SIBA SSR01 з нержавіючої сталі (або аналог). Ручка SIBA PARIS з нержавіючої сталі (або аналог). Підсилення під дотягувач. Охоплююча коробка ""телескоп"" шириною 350 мм, товщиною 12 мм, з лиштвою 70 мм. Матеріал - сосна."
Розмір виробу 1300х2100</t>
  </si>
  <si>
    <t xml:space="preserve">_____________________(Назва Учасника), надає свою цінову пропозицію щодо участі у тендері на закупівлю робіт з капітального ремонту для адаптації приміщення під тренінговий центр  першої допомоги </t>
  </si>
  <si>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</si>
  <si>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</si>
  <si>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</si>
  <si>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</si>
  <si>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</si>
  <si>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</si>
  <si>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Учасники повинні надсилати тендерні пропозиції з підписом і печаткою та окремо у форматі Excel.</t>
  </si>
  <si>
    <r>
      <rPr>
        <b/>
        <i/>
        <sz val="10"/>
        <color theme="1"/>
        <rFont val="Times New Roman"/>
        <family val="1"/>
        <charset val="204"/>
      </rPr>
      <t>Інформація для Учасника:</t>
    </r>
    <r>
      <rPr>
        <i/>
        <sz val="10"/>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 Обов'язковим є включення Учасником інформації про застосований аналог матеріалу або технології (з посиланням на його конкретні характеристики, торговельну марку та модель) до своєї цінової пропозиції, використовуючи окремі примітки навпроти відповідної позиції.
-Всі документи мають бути заповнені Учасником без винятку, відсутність будь-якої інформації може призвести до відхилення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r>
  </si>
  <si>
    <t>Додаток 2 до Запиту</t>
  </si>
  <si>
    <t>Форма цінової пропозиції</t>
  </si>
  <si>
    <t>Розділ 3. Слабострумне обладнання</t>
  </si>
  <si>
    <t>Розділ 4. Інші роботи обов'язкові до виконання</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</si>
  <si>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</si>
  <si>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</si>
  <si>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</si>
  <si>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</si>
  <si>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</si>
  <si>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</si>
  <si>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</si>
  <si>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</si>
  <si>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</si>
  <si>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</si>
  <si>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</si>
  <si>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</si>
  <si>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</si>
  <si>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</si>
  <si>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</si>
  <si>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</si>
  <si>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</si>
  <si>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</si>
  <si>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</si>
  <si>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</si>
  <si>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</si>
  <si>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</si>
  <si>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</si>
  <si>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</si>
  <si>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</si>
  <si>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</si>
  <si>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</si>
  <si>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</si>
  <si>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</si>
  <si>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</si>
  <si>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</si>
  <si>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</si>
  <si>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</si>
  <si>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</si>
  <si>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</si>
  <si>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</si>
  <si>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</si>
  <si>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</si>
  <si>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</si>
  <si>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</si>
  <si>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</si>
  <si>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</si>
  <si>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</si>
  <si>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</si>
  <si>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</si>
  <si>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</si>
  <si>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</si>
  <si>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</si>
  <si>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</si>
  <si>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</si>
  <si>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</si>
  <si>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</si>
  <si>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</si>
  <si>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</si>
  <si>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</si>
  <si>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</si>
  <si>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</si>
  <si>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</si>
  <si>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</si>
  <si>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</si>
  <si>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</si>
  <si>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</si>
  <si>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</si>
  <si>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</si>
  <si>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</si>
  <si>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</si>
  <si>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</si>
  <si>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</si>
  <si>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</si>
  <si>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</si>
  <si>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</si>
  <si>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</si>
  <si>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</si>
  <si>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</si>
  <si>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</si>
  <si>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</si>
  <si>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</si>
  <si>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</si>
  <si>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</si>
  <si>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</si>
  <si>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</si>
  <si>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</si>
  <si>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</si>
  <si>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</si>
  <si>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</si>
  <si>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</si>
  <si>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</si>
  <si>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</si>
  <si>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</si>
  <si>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</si>
  <si>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</si>
  <si>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</si>
  <si>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</si>
  <si>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</si>
  <si>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</si>
  <si>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</si>
  <si>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</si>
  <si>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</si>
  <si>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</si>
  <si>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</si>
  <si>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</si>
  <si>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</si>
  <si>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</si>
  <si>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</si>
  <si>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</si>
  <si>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</si>
  <si>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</si>
  <si>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</si>
  <si>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</si>
  <si>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</si>
  <si>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</si>
  <si>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</si>
  <si>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</si>
  <si>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</si>
  <si>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</si>
  <si>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</si>
  <si>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</si>
  <si>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</si>
  <si>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</si>
  <si>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</si>
  <si>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</si>
  <si>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</si>
  <si>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</si>
  <si>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</si>
  <si>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</si>
  <si>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</si>
  <si>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</si>
  <si>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</si>
  <si>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</si>
  <si>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</si>
  <si>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</si>
  <si>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</si>
  <si>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</si>
  <si>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</si>
  <si>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</si>
  <si>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</si>
  <si>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</si>
  <si>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</si>
  <si>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</si>
  <si>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</si>
  <si>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</si>
  <si>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</si>
  <si>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</si>
  <si>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</si>
  <si>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</si>
  <si>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</si>
  <si>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</si>
  <si>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</si>
  <si>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</si>
  <si>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</si>
  <si>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</si>
  <si>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</si>
  <si>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</si>
  <si>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</si>
  <si>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</si>
  <si>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</si>
  <si>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</si>
  <si>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</si>
  <si>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</si>
  <si>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</si>
  <si>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</si>
  <si>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</si>
  <si>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</si>
  <si>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</si>
  <si>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</si>
  <si>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</si>
  <si>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</si>
  <si>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</si>
  <si>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</si>
  <si>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</si>
  <si>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</si>
  <si>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</si>
  <si>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</si>
  <si>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</si>
  <si>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</si>
  <si>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</si>
  <si>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</si>
  <si>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</si>
  <si>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</si>
  <si>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</si>
  <si>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</si>
  <si>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</si>
  <si>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</si>
  <si>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</si>
  <si>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</si>
  <si>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</si>
  <si>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</si>
  <si>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</si>
  <si>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</si>
  <si>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</si>
  <si>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</si>
  <si>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</si>
  <si>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</si>
  <si>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</si>
  <si>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</si>
  <si>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</si>
  <si>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</si>
  <si>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</si>
  <si>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</si>
  <si>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</si>
  <si>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</si>
  <si>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</si>
  <si>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</si>
  <si>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</si>
  <si>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</si>
  <si>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</si>
  <si>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</si>
  <si>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</si>
  <si>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</si>
  <si>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</si>
  <si>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</si>
  <si>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</si>
  <si>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</si>
  <si>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</si>
  <si>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</si>
  <si>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</si>
  <si>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</si>
  <si>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</si>
  <si>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</si>
  <si>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</si>
  <si>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</si>
  <si>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</si>
  <si>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</si>
  <si>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</si>
  <si>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</si>
  <si>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</si>
  <si>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</si>
  <si>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</si>
  <si>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</si>
  <si>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</si>
  <si>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</si>
  <si>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</si>
  <si>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</si>
  <si>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</si>
  <si>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</si>
  <si>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</si>
  <si>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</si>
  <si>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</si>
  <si>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</si>
  <si>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</si>
  <si>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</si>
  <si>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</si>
  <si>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</si>
  <si>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</si>
  <si>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</si>
  <si>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</si>
  <si>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</si>
  <si>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</si>
  <si>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</si>
  <si>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</si>
  <si>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</si>
  <si>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</si>
  <si>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</si>
  <si>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</si>
  <si>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</si>
  <si>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</si>
  <si>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</si>
  <si>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</si>
  <si>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</si>
  <si>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</si>
  <si>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</si>
  <si>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</si>
  <si>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</si>
  <si>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</si>
  <si>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</si>
  <si>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</si>
  <si>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</si>
  <si>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</si>
  <si>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</si>
  <si>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</si>
  <si>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</si>
  <si>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</si>
  <si>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</si>
  <si>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</si>
  <si>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</si>
  <si>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</si>
  <si>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</si>
  <si>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</si>
  <si>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</si>
  <si>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</si>
  <si>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</si>
  <si>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</si>
  <si>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</si>
  <si>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</si>
  <si>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</si>
  <si>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</si>
  <si>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</si>
  <si>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</si>
  <si>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</si>
  <si>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</si>
  <si>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</si>
  <si>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</si>
  <si>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</si>
  <si>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</si>
  <si>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</si>
  <si>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</si>
  <si>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</si>
  <si>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</si>
  <si>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</si>
  <si>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</si>
  <si>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</si>
  <si>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</si>
  <si>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</si>
  <si>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</si>
  <si>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</si>
  <si>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</si>
  <si>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</si>
  <si>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</si>
  <si>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</si>
  <si>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</si>
  <si>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</si>
  <si>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</si>
  <si>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</si>
  <si>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</si>
  <si>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</si>
  <si>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</si>
  <si>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</si>
  <si>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</si>
  <si>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</si>
  <si>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</si>
  <si>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</si>
  <si>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</si>
  <si>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</si>
  <si>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</si>
  <si>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</si>
  <si>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</si>
  <si>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</si>
  <si>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</si>
  <si>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</si>
  <si>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</si>
  <si>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</si>
  <si>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</si>
  <si>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</si>
  <si>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</si>
  <si>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</si>
  <si>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</si>
  <si>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</si>
  <si>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4.1</t>
  </si>
  <si>
    <t>4.2</t>
  </si>
  <si>
    <t>Ми погоджуємося з умовами договору будівельного підряду  Замовника, який відображено у  Додатку 4 до Запиту.</t>
  </si>
  <si>
    <t>Післябудівельний клінінг (видалення будівельного сміття, знепилення всіх поверхонь (стелі, стіни, меблі, радіатори), очищення вікон, видалення залишків клею/фарби, миття підлоги з плінтусами та повне очищення санвузлів, кухні)</t>
  </si>
  <si>
    <r>
      <rPr>
        <b/>
        <sz val="16"/>
        <color theme="1"/>
        <rFont val="Times New Roman"/>
        <family val="1"/>
        <charset val="204"/>
      </rPr>
      <t xml:space="preserve">Умови оплати: </t>
    </r>
    <r>
      <rPr>
        <sz val="14"/>
        <color theme="1"/>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</si>
  <si>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r>
      <t>Гарантія:</t>
    </r>
    <r>
      <rPr>
        <sz val="16"/>
        <color theme="1"/>
        <rFont val="Times New Roman"/>
        <family val="1"/>
        <charset val="204"/>
      </rPr>
      <t xml:space="preserve"> 3 роки</t>
    </r>
  </si>
  <si>
    <r>
      <rPr>
        <b/>
        <i/>
        <sz val="11"/>
        <rFont val="Times New Roman"/>
        <family val="1"/>
        <charset val="204"/>
      </rPr>
      <t xml:space="preserve">Надаючи свою цінову пропозицію, наша компанія, як Учасник тендеру, погоджується з наступними вимогами даної закупівлі: </t>
    </r>
    <r>
      <rPr>
        <i/>
        <sz val="11"/>
        <rFont val="Times New Roman"/>
        <family val="1"/>
        <charset val="204"/>
      </rPr>
      <t xml:space="preserve">
1. Вважається, що Підрядник повністю розуміє обсяг послуг/робіт та гарантує, що всі необхідні основні, супутні та допоміжні роботи та матеріали включені до тендерної пропозиції. В таблиці вказана чиста площа будівельних конструкцій без технологічних напусків та відходів що можуть утворитися в процесі монтажних робіт.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послуг/робіт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4. У випадку змін в митному законодавстві, вартість робіт не змінюється.
5.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витрати на можливе покриття ризиків, прибуток, тощо.
6. У вартість матеріалів входить вартість їх транспортування, навантаження, складування (приміщення або інший вид ділянки складування Замовником не надається), підйом на поверх.
7. У вартість має бути включене розбирання, збирання риштувань.
8. У вартість мають бути включені роботи по захисту існуючих конструкцій (вікна, сходові марші та інше) або їх відновлення у випадку пошкодження Підрядником.
9. Пробивання (свердління) отворів діаметром менше 160 мм входять у вартість монтажу обладнання, конструкцій
10. Тимчасове електропостачання та освітлення виконується за рахунок Виконавця робіт. Вартість комунальних послуг сплачується Замовником та не включається у вартість робіт Підрядника.
11. У вартість одиничних розцінок на послуги/роботи включаються вартість витратних матеріалів.
12.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13. Учасники тендеру включають усі, прямі та непрямі витрати, до загальної пропонованої ціни. 
14. У разі подальшого оздоблення існуючих конструкцій, вартість оздоблення включає підготовчі роботи по влаштуванню (наприклад: вартість очистки стіни перед шпаклівкою включаєтться в вартість робот по шпаклівки і т.п.)
15.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16. Підрядник забов'язується під час виконання послуг/робіт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якщо не передбачено інше.
17.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для виконання робіт та обігрівом приміщень, а також паливом до них.
18. У разі відсутності в переліку робіт та матеріалів для відповідного пункту робіт, вважати, що матеріали входять в сам пункт робіт.
19. Вважати зазначені у технічному завданні посилання на конкретні торгівельну марку чи фірму, патент, конструкцію або тип предмета закупівлі, джерело його походження або виробника такими, що містять вираз «або еквівалент».</t>
    </r>
  </si>
  <si>
    <t>Розділ 2. Адміністративні приміщення (триповерхова будівля з мансардою)</t>
  </si>
  <si>
    <t xml:space="preserve">Опис та технічні вимоги наведені у додатку 
Додатки №1-4 є невід'ємною чавстиною даного Запиту </t>
  </si>
  <si>
    <r>
      <rPr>
        <b/>
        <sz val="16"/>
        <color theme="1"/>
        <rFont val="Times New Roman"/>
        <family val="1"/>
        <charset val="204"/>
      </rPr>
      <t>Строк виконання:</t>
    </r>
    <r>
      <rPr>
        <b/>
        <sz val="14"/>
        <color theme="1"/>
        <rFont val="Times New Roman"/>
        <family val="1"/>
        <charset val="204"/>
      </rPr>
      <t xml:space="preserve">  _________________</t>
    </r>
    <r>
      <rPr>
        <i/>
        <sz val="14"/>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</si>
  <si>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rPr>
        <b/>
        <sz val="16"/>
        <color theme="1"/>
        <rFont val="Times New Roman"/>
        <family val="1"/>
        <charset val="204"/>
      </rPr>
      <t xml:space="preserve">Місце виконання робіт: </t>
    </r>
    <r>
      <rPr>
        <sz val="14"/>
        <color theme="1"/>
        <rFont val="Times New Roman"/>
        <family val="1"/>
        <charset val="204"/>
      </rPr>
      <t xml:space="preserve">м.Київ, вул. Короленківська </t>
    </r>
    <r>
      <rPr>
        <i/>
        <sz val="14"/>
        <color theme="1"/>
        <rFont val="Times New Roman"/>
        <family val="1"/>
        <charset val="204"/>
      </rPr>
      <t>(детальна адреса буде вказана при укладанні договору)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</si>
</sst>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43" formatCode="_-* #,##0.00_-;\-* #,##0.00_-;_-* &quot;-&quot;??_-;_-@_-"/>
    <numFmt numFmtId="164" formatCode="[$-419]General"/>
    <numFmt numFmtId="165" formatCode="0.0"/>
    <numFmt numFmtId="166" formatCode="_-* #,##0.00\ _₽_-;\-* #,##0.00\ _₽_-;_-* &quot;-&quot;??\ _₽_-;_-@_-"/>
    <numFmt numFmtId="167" formatCode="_-* #,##0.00_₴_-;\-* #,##0.00_₴_-;_-* &quot;-&quot;??_₴_-;_-@_-"/>
    <numFmt numFmtId="168" formatCode="_-* #,##0.00_р_._-;\-* #,##0.00_р_._-;_-* &quot;-&quot;??_р_._-;_-@_-"/>
    <numFmt numFmtId="169" formatCode="_-* #,##0.00\ _г_р_н_._-;\-* #,##0.00\ _г_р_н_._-;_-* &quot;-&quot;??\ _г_р_н_._-;_-@_-"/>
    <numFmt numFmtId="170" formatCode="\ #,##0.00&quot;    &quot;;\-#,##0.00&quot;    &quot;;&quot; -&quot;#&quot;    &quot;;@\ "/>
    <numFmt numFmtId="171" formatCode="[$-419]0%"/>
  </numFmts>
  <fonts count="59">
    <font>
      <sz val="11"/>
      <color theme="1"/>
      <name val="Calibri"/>
      <family val="2"/>
      <scheme val="minor"/>
    </font>
    <font>
      <sz val="11"/>
      <color theme="1"/>
      <name val="Calibri"/>
      <family val="2"/>
      <charset val="204"/>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b/>
      <i/>
      <sz val="11"/>
      <color rgb="FF000000"/>
      <name val="Times New Roman"/>
      <family val="1"/>
      <charset val="204"/>
    </font>
    <font>
      <b/>
      <sz val="14"/>
      <color theme="1"/>
      <name val="Times New Roman"/>
      <family val="1"/>
      <charset val="204"/>
    </font>
    <font>
      <i/>
      <sz val="14"/>
      <color theme="1"/>
      <name val="Times New Roman"/>
      <family val="1"/>
      <charset val="204"/>
    </font>
    <font>
      <i/>
      <sz val="11"/>
      <name val="Times New Roman"/>
      <family val="1"/>
      <charset val="204"/>
    </font>
    <font>
      <b/>
      <i/>
      <sz val="11"/>
      <color theme="1"/>
      <name val="Times New Roman"/>
      <family val="1"/>
      <charset val="204"/>
    </font>
    <font>
      <b/>
      <sz val="11"/>
      <color theme="1"/>
      <name val="Times New Roman"/>
      <family val="1"/>
      <charset val="204"/>
    </font>
    <font>
      <b/>
      <i/>
      <sz val="14"/>
      <color theme="1"/>
      <name val="Times New Roman"/>
      <family val="1"/>
      <charset val="204"/>
    </font>
    <font>
      <i/>
      <sz val="11"/>
      <color rgb="FF000000"/>
      <name val="Calibri"/>
      <family val="2"/>
      <charset val="204"/>
      <scheme val="minor"/>
    </font>
    <font>
      <i/>
      <sz val="11"/>
      <name val="Calibri"/>
      <family val="2"/>
      <charset val="204"/>
      <scheme val="minor"/>
    </font>
    <font>
      <i/>
      <sz val="11"/>
      <color indexed="8"/>
      <name val="Calibri"/>
      <family val="2"/>
      <charset val="204"/>
      <scheme val="minor"/>
    </font>
    <font>
      <i/>
      <sz val="11"/>
      <color theme="1"/>
      <name val="Calibri"/>
      <family val="2"/>
      <charset val="204"/>
      <scheme val="minor"/>
    </font>
    <font>
      <i/>
      <u/>
      <sz val="11"/>
      <color rgb="FF000000"/>
      <name val="Calibri"/>
      <family val="2"/>
      <charset val="204"/>
      <scheme val="minor"/>
    </font>
    <font>
      <sz val="11"/>
      <name val="Calibri"/>
      <family val="2"/>
      <charset val="204"/>
      <scheme val="minor"/>
    </font>
    <font>
      <b/>
      <sz val="13"/>
      <color theme="3"/>
      <name val="Calibri"/>
      <family val="2"/>
      <charset val="204"/>
      <scheme val="minor"/>
    </font>
    <font>
      <i/>
      <sz val="11"/>
      <color rgb="FF7F7F7F"/>
      <name val="Calibri"/>
      <family val="2"/>
      <charset val="204"/>
      <scheme val="minor"/>
    </font>
    <font>
      <sz val="10"/>
      <name val="Arial Cyr"/>
    </font>
    <font>
      <sz val="11"/>
      <color rgb="FFFFFFFF"/>
      <name val="Century Gothic"/>
      <family val="2"/>
      <charset val="204"/>
    </font>
    <font>
      <sz val="11"/>
      <color rgb="FF000000"/>
      <name val="Arial"/>
      <family val="2"/>
    </font>
    <font>
      <sz val="10"/>
      <name val="Arial Cyr"/>
      <charset val="204"/>
    </font>
    <font>
      <b/>
      <sz val="18"/>
      <color theme="3"/>
      <name val="Cambria"/>
      <family val="2"/>
      <charset val="204"/>
      <scheme val="major"/>
    </font>
    <font>
      <sz val="11"/>
      <color rgb="FF000000"/>
      <name val="Century Gothic"/>
      <family val="2"/>
      <charset val="204"/>
    </font>
    <font>
      <sz val="10"/>
      <name val="Arial"/>
      <family val="2"/>
      <charset val="204"/>
    </font>
    <font>
      <sz val="10"/>
      <name val="Arial"/>
      <family val="2"/>
      <charset val="162"/>
    </font>
    <font>
      <sz val="11"/>
      <color indexed="8"/>
      <name val="Century Gothic"/>
      <family val="2"/>
      <charset val="204"/>
    </font>
    <font>
      <sz val="10"/>
      <name val="Mangal"/>
      <family val="2"/>
      <charset val="204"/>
    </font>
    <font>
      <sz val="8"/>
      <name val="Arial"/>
      <family val="2"/>
      <charset val="204"/>
    </font>
    <font>
      <sz val="11"/>
      <color rgb="FF000000"/>
      <name val="Arial"/>
      <family val="2"/>
      <charset val="204"/>
    </font>
    <font>
      <sz val="11"/>
      <name val="Book Antiqua"/>
      <family val="1"/>
      <charset val="204"/>
    </font>
    <font>
      <sz val="10"/>
      <color rgb="FF000000"/>
      <name val="Arial Cyr"/>
      <charset val="204"/>
    </font>
    <font>
      <sz val="10"/>
      <color rgb="FF000000"/>
      <name val="Arial"/>
      <family val="2"/>
    </font>
    <font>
      <sz val="10"/>
      <color rgb="FF000000"/>
      <name val="Helv"/>
    </font>
    <font>
      <sz val="11"/>
      <color rgb="FF000000"/>
      <name val="Century Gothic"/>
      <family val="1"/>
    </font>
    <font>
      <b/>
      <sz val="16"/>
      <color theme="1"/>
      <name val="Times New Roman"/>
      <family val="1"/>
      <charset val="204"/>
    </font>
    <font>
      <sz val="10"/>
      <color rgb="FF000000"/>
      <name val="Times New Roman"/>
      <family val="1"/>
      <charset val="204"/>
    </font>
    <font>
      <b/>
      <sz val="14"/>
      <color rgb="FF000000"/>
      <name val="Times New Roman"/>
      <family val="1"/>
      <charset val="204"/>
    </font>
    <font>
      <sz val="12"/>
      <color rgb="FF000000"/>
      <name val="ISOCPEUR"/>
      <family val="2"/>
      <charset val="204"/>
    </font>
    <font>
      <sz val="11"/>
      <color rgb="FF000000"/>
      <name val="Calibri"/>
      <family val="2"/>
    </font>
    <font>
      <sz val="10"/>
      <name val="Times New Roman"/>
      <family val="1"/>
      <charset val="204"/>
    </font>
    <font>
      <sz val="16"/>
      <color rgb="FF000000"/>
      <name val="Times New Roman"/>
      <family val="1"/>
      <charset val="204"/>
    </font>
    <font>
      <i/>
      <sz val="10"/>
      <color theme="1"/>
      <name val="Times New Roman"/>
      <family val="1"/>
      <charset val="204"/>
    </font>
    <font>
      <b/>
      <i/>
      <sz val="10"/>
      <color theme="1"/>
      <name val="Times New Roman"/>
      <family val="1"/>
      <charset val="204"/>
    </font>
    <font>
      <sz val="14"/>
      <color theme="1"/>
      <name val="Times New Roman"/>
      <family val="1"/>
      <charset val="204"/>
    </font>
    <font>
      <b/>
      <i/>
      <sz val="11"/>
      <color rgb="FF000000"/>
      <name val="Calibri"/>
      <family val="2"/>
      <charset val="204"/>
      <scheme val="minor"/>
    </font>
    <font>
      <b/>
      <i/>
      <sz val="11"/>
      <name val="Times New Roman"/>
      <family val="1"/>
      <charset val="204"/>
    </font>
    <font>
      <i/>
      <u/>
      <sz val="11"/>
      <color theme="1"/>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4" tint="0.79998168889431442"/>
        <bgColor indexed="65"/>
      </patternFill>
    </fill>
    <fill>
      <patternFill patternType="solid">
        <fgColor rgb="FF7A7A7A"/>
        <bgColor rgb="FF808080"/>
      </patternFill>
    </fill>
    <fill>
      <patternFill patternType="solid">
        <fgColor indexed="9"/>
        <bgColor indexed="26"/>
      </patternFill>
    </fill>
    <fill>
      <patternFill patternType="solid">
        <fgColor rgb="FF7A7A7A"/>
        <bgColor rgb="FF5F5F5F"/>
      </patternFill>
    </fill>
    <fill>
      <patternFill patternType="solid">
        <fgColor rgb="FFFFFF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ck">
        <color theme="4" tint="0.499984740745262"/>
      </bottom>
      <diagonal/>
    </border>
  </borders>
  <cellStyleXfs count="77">
    <xf numFmtId="0" fontId="0"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164" fontId="12" fillId="0" borderId="0" applyBorder="0" applyProtection="0"/>
    <xf numFmtId="0" fontId="13" fillId="0" borderId="0"/>
    <xf numFmtId="44" fontId="11" fillId="0" borderId="0" applyFont="0" applyFill="0" applyBorder="0" applyAlignment="0" applyProtection="0"/>
    <xf numFmtId="0" fontId="1" fillId="0" borderId="0"/>
    <xf numFmtId="9" fontId="1" fillId="0" borderId="0" applyFont="0" applyFill="0" applyBorder="0" applyAlignment="0" applyProtection="0"/>
    <xf numFmtId="167" fontId="1" fillId="0" borderId="0" applyFont="0" applyFill="0" applyBorder="0" applyAlignment="0" applyProtection="0"/>
    <xf numFmtId="0" fontId="31" fillId="0" borderId="0"/>
    <xf numFmtId="164" fontId="12" fillId="0" borderId="0" applyBorder="0" applyProtection="0"/>
    <xf numFmtId="0" fontId="1" fillId="0" borderId="0"/>
    <xf numFmtId="0" fontId="32" fillId="0" borderId="0"/>
    <xf numFmtId="169" fontId="32" fillId="0" borderId="0" applyFont="0" applyFill="0" applyBorder="0" applyAlignment="0" applyProtection="0"/>
    <xf numFmtId="0" fontId="33" fillId="0" borderId="0" applyNumberFormat="0" applyFill="0" applyBorder="0" applyAlignment="0" applyProtection="0"/>
    <xf numFmtId="166" fontId="1" fillId="0" borderId="0" applyFont="0" applyFill="0" applyBorder="0" applyAlignment="0" applyProtection="0"/>
    <xf numFmtId="0" fontId="34" fillId="0" borderId="0"/>
    <xf numFmtId="0" fontId="39" fillId="0" borderId="0"/>
    <xf numFmtId="0" fontId="30" fillId="5" borderId="0" applyBorder="0" applyProtection="0"/>
    <xf numFmtId="0" fontId="11" fillId="0" borderId="0"/>
    <xf numFmtId="0" fontId="1" fillId="4" borderId="0" applyNumberFormat="0" applyBorder="0" applyAlignment="0" applyProtection="0"/>
    <xf numFmtId="0" fontId="1" fillId="0" borderId="0"/>
    <xf numFmtId="9" fontId="34" fillId="0" borderId="0" applyBorder="0" applyProtection="0"/>
    <xf numFmtId="0" fontId="1" fillId="0" borderId="0"/>
    <xf numFmtId="9" fontId="1" fillId="0" borderId="0" applyFont="0" applyFill="0" applyBorder="0" applyAlignment="0" applyProtection="0"/>
    <xf numFmtId="0" fontId="1" fillId="4" borderId="0" applyNumberFormat="0" applyBorder="0" applyAlignment="0" applyProtection="0"/>
    <xf numFmtId="167" fontId="1" fillId="0" borderId="0" applyFont="0" applyFill="0" applyBorder="0" applyAlignment="0" applyProtection="0"/>
    <xf numFmtId="0" fontId="36" fillId="0" borderId="0"/>
    <xf numFmtId="0" fontId="1" fillId="0" borderId="0"/>
    <xf numFmtId="0" fontId="35" fillId="0" borderId="0"/>
    <xf numFmtId="0" fontId="11" fillId="0" borderId="0"/>
    <xf numFmtId="0" fontId="28" fillId="0" borderId="0" applyNumberForma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0" fontId="37" fillId="6" borderId="0" applyNumberFormat="0" applyBorder="0" applyAlignment="0" applyProtection="0"/>
    <xf numFmtId="0" fontId="34" fillId="0" borderId="0"/>
    <xf numFmtId="9" fontId="34" fillId="0" borderId="0" applyBorder="0" applyProtection="0"/>
    <xf numFmtId="0" fontId="30" fillId="7" borderId="0" applyBorder="0" applyProtection="0"/>
    <xf numFmtId="170" fontId="38" fillId="0" borderId="0" applyFill="0" applyBorder="0" applyAlignment="0" applyProtection="0"/>
    <xf numFmtId="167" fontId="34" fillId="0" borderId="0" applyFont="0" applyFill="0" applyBorder="0" applyAlignment="0" applyProtection="0"/>
    <xf numFmtId="0" fontId="39" fillId="0" borderId="0">
      <alignment horizontal="left"/>
    </xf>
    <xf numFmtId="166" fontId="1" fillId="0" borderId="0" applyFont="0" applyFill="0" applyBorder="0" applyAlignment="0" applyProtection="0"/>
    <xf numFmtId="0" fontId="1" fillId="0" borderId="0"/>
    <xf numFmtId="9" fontId="1" fillId="0" borderId="0" applyFont="0" applyFill="0" applyBorder="0" applyAlignment="0" applyProtection="0"/>
    <xf numFmtId="0" fontId="1" fillId="4" borderId="0" applyNumberFormat="0" applyBorder="0" applyAlignment="0" applyProtection="0"/>
    <xf numFmtId="0" fontId="28" fillId="0" borderId="0" applyNumberForma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0" fontId="39" fillId="0" borderId="0">
      <alignment horizontal="left"/>
    </xf>
    <xf numFmtId="0" fontId="40" fillId="0" borderId="0"/>
    <xf numFmtId="0" fontId="32" fillId="0" borderId="0"/>
    <xf numFmtId="0" fontId="32" fillId="0" borderId="0"/>
    <xf numFmtId="164" fontId="12" fillId="0" borderId="0" applyBorder="0" applyProtection="0"/>
    <xf numFmtId="0" fontId="41" fillId="0" borderId="0"/>
    <xf numFmtId="0" fontId="32" fillId="0" borderId="0"/>
    <xf numFmtId="0" fontId="41" fillId="0" borderId="0"/>
    <xf numFmtId="0" fontId="31" fillId="0" borderId="0"/>
    <xf numFmtId="0" fontId="27" fillId="0" borderId="5" applyNumberFormat="0" applyFill="0" applyAlignment="0" applyProtection="0"/>
    <xf numFmtId="164" fontId="12" fillId="0" borderId="0" applyBorder="0" applyProtection="0"/>
    <xf numFmtId="164" fontId="42" fillId="0" borderId="0" applyBorder="0" applyProtection="0"/>
    <xf numFmtId="0" fontId="32" fillId="0" borderId="0"/>
    <xf numFmtId="0" fontId="31" fillId="0" borderId="0"/>
    <xf numFmtId="0" fontId="40" fillId="0" borderId="0"/>
    <xf numFmtId="164" fontId="43" fillId="0" borderId="0" applyBorder="0" applyProtection="0"/>
    <xf numFmtId="164" fontId="44" fillId="0" borderId="0" applyBorder="0" applyProtection="0"/>
    <xf numFmtId="171" fontId="12" fillId="0" borderId="0" applyBorder="0" applyProtection="0"/>
    <xf numFmtId="0" fontId="29"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0" borderId="0"/>
    <xf numFmtId="9" fontId="34" fillId="0" borderId="0" applyFont="0" applyFill="0" applyBorder="0" applyAlignment="0" applyProtection="0"/>
    <xf numFmtId="9" fontId="11" fillId="0" borderId="0" applyFont="0" applyFill="0" applyBorder="0" applyAlignment="0" applyProtection="0"/>
  </cellStyleXfs>
  <cellXfs count="154">
    <xf numFmtId="0" fontId="0" fillId="0" borderId="0" xfId="0"/>
    <xf numFmtId="0" fontId="3" fillId="0" borderId="0" xfId="0" applyFont="1"/>
    <xf numFmtId="0" fontId="3" fillId="0" borderId="0" xfId="0" applyFont="1" applyAlignment="1">
      <alignment horizontal="center" vertical="center"/>
    </xf>
    <xf numFmtId="0" fontId="7" fillId="0" borderId="0" xfId="0" applyFont="1" applyAlignment="1">
      <alignment horizontal="center"/>
    </xf>
    <xf numFmtId="4" fontId="7" fillId="0" borderId="0" xfId="0" applyNumberFormat="1" applyFont="1" applyAlignment="1">
      <alignment horizontal="right"/>
    </xf>
    <xf numFmtId="0" fontId="7" fillId="0" borderId="0" xfId="0" applyFont="1"/>
    <xf numFmtId="0" fontId="8" fillId="0" borderId="0" xfId="0" applyFont="1" applyAlignment="1">
      <alignment vertical="center"/>
    </xf>
    <xf numFmtId="0" fontId="9" fillId="0" borderId="0" xfId="0" applyFont="1" applyAlignment="1">
      <alignment vertical="center" wrapText="1"/>
    </xf>
    <xf numFmtId="0" fontId="4" fillId="0" borderId="0" xfId="0" applyFont="1"/>
    <xf numFmtId="0" fontId="14" fillId="0" borderId="0" xfId="0" applyFont="1" applyAlignment="1">
      <alignment vertical="center" wrapText="1"/>
    </xf>
    <xf numFmtId="0" fontId="6" fillId="0" borderId="0" xfId="0" applyFont="1"/>
    <xf numFmtId="0" fontId="3"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vertical="center"/>
    </xf>
    <xf numFmtId="0" fontId="6" fillId="0" borderId="0" xfId="0" applyFont="1" applyAlignment="1">
      <alignment horizontal="left" vertical="center" wrapText="1"/>
    </xf>
    <xf numFmtId="4" fontId="9" fillId="2" borderId="1" xfId="0" applyNumberFormat="1" applyFont="1" applyFill="1" applyBorder="1" applyAlignment="1">
      <alignment horizontal="center" vertical="center" wrapText="1"/>
    </xf>
    <xf numFmtId="0" fontId="21" fillId="2" borderId="1" xfId="0" applyFont="1" applyFill="1" applyBorder="1" applyAlignment="1">
      <alignment horizontal="center" vertical="top" wrapText="1"/>
    </xf>
    <xf numFmtId="0" fontId="21" fillId="2" borderId="1" xfId="0" applyFont="1" applyFill="1" applyBorder="1" applyAlignment="1">
      <alignment vertical="top" wrapText="1"/>
    </xf>
    <xf numFmtId="0" fontId="21" fillId="2" borderId="1" xfId="0" applyFont="1" applyFill="1" applyBorder="1" applyAlignment="1">
      <alignment vertical="top"/>
    </xf>
    <xf numFmtId="0" fontId="21" fillId="2" borderId="1" xfId="0" applyFont="1" applyFill="1" applyBorder="1" applyAlignment="1">
      <alignment horizontal="center" vertical="top"/>
    </xf>
    <xf numFmtId="0" fontId="23" fillId="2" borderId="1" xfId="0" applyFont="1" applyFill="1" applyBorder="1" applyAlignment="1">
      <alignment horizontal="center" vertical="top" wrapText="1"/>
    </xf>
    <xf numFmtId="0" fontId="3" fillId="0" borderId="0" xfId="0" applyFont="1" applyAlignment="1">
      <alignment horizontal="center"/>
    </xf>
    <xf numFmtId="4" fontId="3" fillId="0" borderId="0" xfId="0" applyNumberFormat="1" applyFont="1" applyAlignment="1">
      <alignment horizontal="center"/>
    </xf>
    <xf numFmtId="0" fontId="5" fillId="0" borderId="0" xfId="0" applyFont="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center" vertical="center"/>
    </xf>
    <xf numFmtId="4" fontId="6" fillId="0" borderId="0" xfId="0" applyNumberFormat="1" applyFont="1" applyAlignment="1">
      <alignment horizontal="center" vertical="center"/>
    </xf>
    <xf numFmtId="0" fontId="6" fillId="0" borderId="0" xfId="0" applyFont="1" applyAlignment="1">
      <alignment horizontal="center"/>
    </xf>
    <xf numFmtId="4" fontId="6" fillId="0" borderId="0" xfId="0" applyNumberFormat="1" applyFont="1" applyAlignment="1">
      <alignment horizontal="center"/>
    </xf>
    <xf numFmtId="4" fontId="7" fillId="0" borderId="0" xfId="0" applyNumberFormat="1" applyFont="1" applyAlignment="1">
      <alignment horizontal="center"/>
    </xf>
    <xf numFmtId="0" fontId="6" fillId="0" borderId="0" xfId="0" applyFont="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center" vertical="center" wrapText="1"/>
    </xf>
    <xf numFmtId="4" fontId="9" fillId="0" borderId="0" xfId="0" applyNumberFormat="1" applyFont="1" applyAlignment="1">
      <alignment horizontal="center" vertical="center" wrapText="1"/>
    </xf>
    <xf numFmtId="4" fontId="8" fillId="0" borderId="0" xfId="0" applyNumberFormat="1" applyFont="1" applyAlignment="1">
      <alignment horizontal="center" vertical="top"/>
    </xf>
    <xf numFmtId="4" fontId="23" fillId="0" borderId="1" xfId="0" applyNumberFormat="1" applyFont="1" applyBorder="1" applyAlignment="1">
      <alignment horizontal="center" vertical="top" wrapText="1"/>
    </xf>
    <xf numFmtId="0" fontId="21" fillId="0" borderId="1" xfId="0" applyFont="1" applyBorder="1" applyAlignment="1">
      <alignment vertical="top"/>
    </xf>
    <xf numFmtId="0" fontId="21" fillId="0" borderId="1" xfId="0" applyFont="1" applyBorder="1" applyAlignment="1">
      <alignment horizontal="center" vertical="top"/>
    </xf>
    <xf numFmtId="0" fontId="21" fillId="0" borderId="1" xfId="0" applyFont="1" applyBorder="1" applyAlignment="1">
      <alignment vertical="top" wrapText="1"/>
    </xf>
    <xf numFmtId="0" fontId="23" fillId="0" borderId="1" xfId="0" applyFont="1" applyBorder="1" applyAlignment="1">
      <alignment horizontal="center" vertical="top" wrapText="1"/>
    </xf>
    <xf numFmtId="0" fontId="21" fillId="0" borderId="1" xfId="0" applyFont="1" applyBorder="1" applyAlignment="1">
      <alignment horizontal="center" vertical="top" wrapText="1"/>
    </xf>
    <xf numFmtId="0" fontId="23" fillId="2" borderId="1" xfId="0" applyFont="1" applyFill="1" applyBorder="1" applyAlignment="1">
      <alignment vertical="top" wrapText="1"/>
    </xf>
    <xf numFmtId="0" fontId="24" fillId="2" borderId="1" xfId="0" applyFont="1" applyFill="1" applyBorder="1" applyAlignment="1">
      <alignment horizontal="center" vertical="top" wrapText="1"/>
    </xf>
    <xf numFmtId="0" fontId="23" fillId="0" borderId="1" xfId="0" applyFont="1" applyBorder="1" applyAlignment="1">
      <alignment vertical="top" wrapText="1"/>
    </xf>
    <xf numFmtId="0" fontId="24" fillId="0" borderId="1" xfId="0" applyFont="1" applyBorder="1" applyAlignment="1">
      <alignment horizontal="center" vertical="top" wrapText="1"/>
    </xf>
    <xf numFmtId="4" fontId="22" fillId="0" borderId="1" xfId="0" applyNumberFormat="1" applyFont="1" applyBorder="1" applyAlignment="1">
      <alignment vertical="top" wrapText="1"/>
    </xf>
    <xf numFmtId="0" fontId="15" fillId="0" borderId="0" xfId="0" applyFont="1" applyAlignment="1">
      <alignment horizontal="left" vertical="center" wrapText="1"/>
    </xf>
    <xf numFmtId="44" fontId="23" fillId="2" borderId="1" xfId="6" applyFont="1" applyFill="1" applyBorder="1" applyAlignment="1">
      <alignment horizontal="center" vertical="top" wrapText="1"/>
    </xf>
    <xf numFmtId="44" fontId="21" fillId="2" borderId="1" xfId="6" applyFont="1" applyFill="1" applyBorder="1" applyAlignment="1">
      <alignment horizontal="center" vertical="top"/>
    </xf>
    <xf numFmtId="44" fontId="21" fillId="0" borderId="1" xfId="6" applyFont="1" applyBorder="1" applyAlignment="1">
      <alignment horizontal="center" vertical="top"/>
    </xf>
    <xf numFmtId="44" fontId="24" fillId="0" borderId="1" xfId="6" applyFont="1" applyBorder="1" applyAlignment="1">
      <alignment horizontal="center" vertical="top" wrapText="1"/>
    </xf>
    <xf numFmtId="44" fontId="24" fillId="0" borderId="1" xfId="6" applyFont="1" applyBorder="1" applyAlignment="1">
      <alignment horizontal="center" vertical="top"/>
    </xf>
    <xf numFmtId="44" fontId="23" fillId="0" borderId="1" xfId="6" applyFont="1" applyBorder="1" applyAlignment="1">
      <alignment horizontal="center" vertical="top" wrapText="1"/>
    </xf>
    <xf numFmtId="44" fontId="21" fillId="0" borderId="1" xfId="6" applyFont="1" applyBorder="1" applyAlignment="1">
      <alignment horizontal="center" vertical="top" wrapText="1"/>
    </xf>
    <xf numFmtId="165" fontId="3" fillId="0" borderId="0" xfId="0" applyNumberFormat="1" applyFont="1" applyAlignment="1">
      <alignment horizontal="center"/>
    </xf>
    <xf numFmtId="165" fontId="24" fillId="2" borderId="1" xfId="0" applyNumberFormat="1" applyFont="1" applyFill="1" applyBorder="1" applyAlignment="1">
      <alignment horizontal="center" vertical="top"/>
    </xf>
    <xf numFmtId="165" fontId="23" fillId="0" borderId="1" xfId="0" applyNumberFormat="1" applyFont="1" applyBorder="1" applyAlignment="1">
      <alignment horizontal="center" vertical="top" wrapText="1"/>
    </xf>
    <xf numFmtId="165" fontId="5" fillId="0" borderId="0" xfId="0" applyNumberFormat="1" applyFont="1" applyAlignment="1">
      <alignment horizontal="center" vertical="center"/>
    </xf>
    <xf numFmtId="165" fontId="3" fillId="0" borderId="0" xfId="0" applyNumberFormat="1" applyFont="1" applyAlignment="1">
      <alignment horizontal="center" vertical="center"/>
    </xf>
    <xf numFmtId="165" fontId="6" fillId="0" borderId="0" xfId="0" applyNumberFormat="1" applyFont="1" applyAlignment="1">
      <alignment horizontal="center" vertical="center"/>
    </xf>
    <xf numFmtId="165" fontId="6" fillId="0" borderId="0" xfId="0" applyNumberFormat="1" applyFont="1" applyAlignment="1">
      <alignment horizontal="center"/>
    </xf>
    <xf numFmtId="165" fontId="7" fillId="0" borderId="0" xfId="0" applyNumberFormat="1" applyFont="1" applyAlignment="1">
      <alignment horizontal="center"/>
    </xf>
    <xf numFmtId="2" fontId="24" fillId="0" borderId="1" xfId="0" applyNumberFormat="1" applyFont="1" applyBorder="1" applyAlignment="1">
      <alignment horizontal="center" vertical="top" wrapText="1"/>
    </xf>
    <xf numFmtId="2" fontId="24" fillId="0" borderId="1" xfId="0" applyNumberFormat="1" applyFont="1" applyBorder="1" applyAlignment="1">
      <alignment horizontal="center" vertical="top"/>
    </xf>
    <xf numFmtId="2" fontId="21" fillId="0" borderId="1" xfId="0" applyNumberFormat="1" applyFont="1" applyBorder="1" applyAlignment="1">
      <alignment horizontal="center" vertical="top" wrapText="1"/>
    </xf>
    <xf numFmtId="2" fontId="24" fillId="2" borderId="1" xfId="0" applyNumberFormat="1" applyFont="1" applyFill="1" applyBorder="1" applyAlignment="1">
      <alignment horizontal="center" vertical="top"/>
    </xf>
    <xf numFmtId="2" fontId="23" fillId="0" borderId="1" xfId="0" applyNumberFormat="1" applyFont="1" applyBorder="1" applyAlignment="1">
      <alignment horizontal="center" vertical="top" wrapText="1"/>
    </xf>
    <xf numFmtId="2" fontId="21" fillId="0" borderId="1" xfId="0" applyNumberFormat="1" applyFont="1" applyBorder="1" applyAlignment="1">
      <alignment horizontal="center" vertical="top"/>
    </xf>
    <xf numFmtId="4" fontId="22" fillId="0" borderId="1" xfId="0" applyNumberFormat="1" applyFont="1" applyBorder="1" applyAlignment="1">
      <alignment horizontal="center" vertical="top" wrapText="1"/>
    </xf>
    <xf numFmtId="2" fontId="22" fillId="0" borderId="1" xfId="0" applyNumberFormat="1" applyFont="1" applyBorder="1" applyAlignment="1">
      <alignment horizontal="center" vertical="top" wrapText="1"/>
    </xf>
    <xf numFmtId="44" fontId="22" fillId="0" borderId="1" xfId="6" applyFont="1" applyBorder="1" applyAlignment="1">
      <alignment horizontal="center" vertical="top" wrapText="1"/>
    </xf>
    <xf numFmtId="4" fontId="26" fillId="0" borderId="1" xfId="0" applyNumberFormat="1" applyFont="1" applyBorder="1" applyAlignment="1">
      <alignment vertical="top" wrapText="1"/>
    </xf>
    <xf numFmtId="4" fontId="26" fillId="0" borderId="1" xfId="0" applyNumberFormat="1" applyFont="1" applyBorder="1" applyAlignment="1">
      <alignment vertical="top"/>
    </xf>
    <xf numFmtId="2" fontId="26" fillId="0" borderId="1" xfId="0" applyNumberFormat="1" applyFont="1" applyBorder="1" applyAlignment="1">
      <alignment vertical="top"/>
    </xf>
    <xf numFmtId="2" fontId="26" fillId="0" borderId="1" xfId="0" applyNumberFormat="1" applyFont="1" applyBorder="1" applyAlignment="1">
      <alignment horizontal="center" vertical="top"/>
    </xf>
    <xf numFmtId="4" fontId="26" fillId="0" borderId="4" xfId="0" applyNumberFormat="1" applyFont="1" applyBorder="1" applyAlignment="1">
      <alignment vertical="top" wrapText="1"/>
    </xf>
    <xf numFmtId="2" fontId="26" fillId="0" borderId="4" xfId="0" applyNumberFormat="1" applyFont="1" applyBorder="1" applyAlignment="1">
      <alignment horizontal="center" vertical="top"/>
    </xf>
    <xf numFmtId="4" fontId="26" fillId="0" borderId="0" xfId="0" applyNumberFormat="1" applyFont="1" applyAlignment="1">
      <alignment vertical="top" wrapText="1"/>
    </xf>
    <xf numFmtId="2" fontId="26" fillId="0" borderId="0" xfId="0" applyNumberFormat="1" applyFont="1" applyAlignment="1">
      <alignment horizontal="center" vertical="top"/>
    </xf>
    <xf numFmtId="4" fontId="22" fillId="0" borderId="1" xfId="0" applyNumberFormat="1" applyFont="1" applyBorder="1" applyAlignment="1">
      <alignment horizontal="center" vertical="top"/>
    </xf>
    <xf numFmtId="2" fontId="22" fillId="0" borderId="1" xfId="0" applyNumberFormat="1" applyFont="1" applyBorder="1" applyAlignment="1">
      <alignment horizontal="center" vertical="top"/>
    </xf>
    <xf numFmtId="44" fontId="22" fillId="0" borderId="1" xfId="6" applyFont="1" applyBorder="1" applyAlignment="1">
      <alignment horizontal="center" vertical="top"/>
    </xf>
    <xf numFmtId="0" fontId="24" fillId="0" borderId="1" xfId="0" applyFont="1" applyBorder="1" applyAlignment="1">
      <alignment vertical="top" wrapText="1"/>
    </xf>
    <xf numFmtId="4" fontId="22" fillId="2" borderId="1" xfId="0" applyNumberFormat="1" applyFont="1" applyFill="1" applyBorder="1" applyAlignment="1">
      <alignment vertical="top" wrapText="1"/>
    </xf>
    <xf numFmtId="4" fontId="22" fillId="2" borderId="1" xfId="0" applyNumberFormat="1" applyFont="1" applyFill="1" applyBorder="1" applyAlignment="1">
      <alignment horizontal="center" vertical="top" wrapText="1"/>
    </xf>
    <xf numFmtId="165" fontId="22" fillId="2" borderId="1" xfId="0" applyNumberFormat="1" applyFont="1" applyFill="1" applyBorder="1" applyAlignment="1">
      <alignment horizontal="center" vertical="top" wrapText="1"/>
    </xf>
    <xf numFmtId="0" fontId="2" fillId="0" borderId="1" xfId="0" applyFont="1" applyBorder="1" applyAlignment="1">
      <alignment vertical="top"/>
    </xf>
    <xf numFmtId="2" fontId="2" fillId="0" borderId="1" xfId="0" applyNumberFormat="1" applyFont="1" applyBorder="1" applyAlignment="1">
      <alignment horizontal="center" vertical="top"/>
    </xf>
    <xf numFmtId="0" fontId="6" fillId="0" borderId="1" xfId="0" applyFont="1" applyBorder="1" applyAlignment="1">
      <alignment vertical="top"/>
    </xf>
    <xf numFmtId="0" fontId="6" fillId="0" borderId="1" xfId="0" applyFont="1" applyBorder="1" applyAlignment="1">
      <alignment horizontal="center" vertical="top"/>
    </xf>
    <xf numFmtId="2" fontId="6" fillId="0" borderId="1" xfId="0" applyNumberFormat="1" applyFont="1" applyBorder="1" applyAlignment="1">
      <alignment horizontal="center" vertical="top"/>
    </xf>
    <xf numFmtId="44" fontId="6" fillId="0" borderId="1" xfId="6" applyFont="1" applyBorder="1" applyAlignment="1">
      <alignment horizontal="center" vertical="top"/>
    </xf>
    <xf numFmtId="0" fontId="6" fillId="0" borderId="0" xfId="0" applyFont="1" applyAlignment="1">
      <alignment vertical="top"/>
    </xf>
    <xf numFmtId="44" fontId="2" fillId="0" borderId="1" xfId="6" applyFont="1" applyBorder="1" applyAlignment="1">
      <alignment vertical="top"/>
    </xf>
    <xf numFmtId="2" fontId="21" fillId="2" borderId="1" xfId="0" applyNumberFormat="1" applyFont="1" applyFill="1" applyBorder="1" applyAlignment="1">
      <alignment horizontal="center" vertical="top" wrapText="1"/>
    </xf>
    <xf numFmtId="44" fontId="21" fillId="2" borderId="1" xfId="6" applyFont="1" applyFill="1" applyBorder="1" applyAlignment="1">
      <alignment horizontal="center" vertical="top" wrapText="1"/>
    </xf>
    <xf numFmtId="44" fontId="24" fillId="2" borderId="1" xfId="6" applyFont="1" applyFill="1" applyBorder="1" applyAlignment="1">
      <alignment horizontal="center" vertical="top"/>
    </xf>
    <xf numFmtId="0" fontId="2" fillId="2" borderId="1" xfId="0" applyFont="1" applyFill="1" applyBorder="1" applyAlignment="1">
      <alignment vertical="top"/>
    </xf>
    <xf numFmtId="0" fontId="2" fillId="2" borderId="1" xfId="0" applyFont="1" applyFill="1" applyBorder="1" applyAlignment="1">
      <alignment horizontal="center" vertical="top"/>
    </xf>
    <xf numFmtId="2" fontId="2" fillId="2" borderId="1" xfId="0" applyNumberFormat="1" applyFont="1" applyFill="1" applyBorder="1" applyAlignment="1">
      <alignment horizontal="center" vertical="top"/>
    </xf>
    <xf numFmtId="44" fontId="2" fillId="2" borderId="1" xfId="6" applyFont="1" applyFill="1" applyBorder="1" applyAlignment="1">
      <alignment horizontal="center" vertical="top"/>
    </xf>
    <xf numFmtId="2" fontId="23" fillId="2" borderId="1" xfId="0" applyNumberFormat="1" applyFont="1" applyFill="1" applyBorder="1" applyAlignment="1">
      <alignment horizontal="center" vertical="top" wrapText="1"/>
    </xf>
    <xf numFmtId="4" fontId="21" fillId="2" borderId="1" xfId="0" applyNumberFormat="1" applyFont="1" applyFill="1" applyBorder="1" applyAlignment="1">
      <alignment horizontal="center" vertical="top"/>
    </xf>
    <xf numFmtId="4" fontId="23" fillId="2" borderId="1" xfId="0" applyNumberFormat="1" applyFont="1" applyFill="1" applyBorder="1" applyAlignment="1">
      <alignment horizontal="center" vertical="top" wrapText="1"/>
    </xf>
    <xf numFmtId="0" fontId="22" fillId="2" borderId="1" xfId="0" applyFont="1" applyFill="1" applyBorder="1" applyAlignment="1">
      <alignment vertical="top" wrapText="1"/>
    </xf>
    <xf numFmtId="44" fontId="21" fillId="0" borderId="1" xfId="6" applyFont="1" applyBorder="1" applyAlignment="1">
      <alignment horizontal="right" vertical="top"/>
    </xf>
    <xf numFmtId="4" fontId="23" fillId="2" borderId="1" xfId="0" applyNumberFormat="1" applyFont="1" applyFill="1" applyBorder="1" applyAlignment="1">
      <alignment horizontal="right" vertical="top" wrapText="1"/>
    </xf>
    <xf numFmtId="4" fontId="21" fillId="2" borderId="1" xfId="0" applyNumberFormat="1" applyFont="1" applyFill="1" applyBorder="1" applyAlignment="1">
      <alignment horizontal="right" vertical="top"/>
    </xf>
    <xf numFmtId="2" fontId="21" fillId="2" borderId="1" xfId="0" applyNumberFormat="1" applyFont="1" applyFill="1" applyBorder="1" applyAlignment="1">
      <alignment horizontal="center" vertical="top"/>
    </xf>
    <xf numFmtId="0" fontId="48" fillId="0" borderId="0" xfId="74" applyFont="1" applyAlignment="1">
      <alignment wrapText="1"/>
    </xf>
    <xf numFmtId="0" fontId="48" fillId="0" borderId="0" xfId="74" applyFont="1"/>
    <xf numFmtId="0" fontId="18" fillId="0" borderId="0" xfId="74" applyFont="1" applyAlignment="1">
      <alignment vertical="center"/>
    </xf>
    <xf numFmtId="0" fontId="49" fillId="0" borderId="0" xfId="74" applyFont="1"/>
    <xf numFmtId="0" fontId="50" fillId="0" borderId="0" xfId="74" applyFont="1"/>
    <xf numFmtId="0" fontId="52" fillId="0" borderId="0" xfId="74" applyFont="1"/>
    <xf numFmtId="16" fontId="21" fillId="2" borderId="1" xfId="0" applyNumberFormat="1" applyFont="1" applyFill="1" applyBorder="1" applyAlignment="1">
      <alignment horizontal="center" vertical="top" wrapText="1"/>
    </xf>
    <xf numFmtId="0" fontId="6" fillId="0" borderId="0" xfId="0" applyFont="1" applyAlignment="1">
      <alignment horizontal="center" vertical="top"/>
    </xf>
    <xf numFmtId="4" fontId="26" fillId="0" borderId="1" xfId="0" applyNumberFormat="1" applyFont="1" applyBorder="1" applyAlignment="1">
      <alignment horizontal="center" vertical="top"/>
    </xf>
    <xf numFmtId="4" fontId="26"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18" fillId="0" borderId="0" xfId="74" applyFont="1" applyAlignment="1">
      <alignment horizontal="center" vertical="center"/>
    </xf>
    <xf numFmtId="0" fontId="50" fillId="0" borderId="0" xfId="74" applyFont="1" applyAlignment="1">
      <alignment horizontal="center"/>
    </xf>
    <xf numFmtId="0" fontId="52" fillId="0" borderId="0" xfId="74" applyFont="1" applyAlignment="1">
      <alignment horizontal="center"/>
    </xf>
    <xf numFmtId="0" fontId="46" fillId="0" borderId="0" xfId="0" applyFont="1"/>
    <xf numFmtId="0" fontId="7" fillId="0" borderId="0" xfId="0" applyFont="1" applyAlignment="1">
      <alignment horizontal="left" vertical="center"/>
    </xf>
    <xf numFmtId="0" fontId="16" fillId="0" borderId="0" xfId="0" applyFont="1" applyAlignment="1">
      <alignment horizontal="left" vertical="center" wrapText="1"/>
    </xf>
    <xf numFmtId="0" fontId="17" fillId="0" borderId="0" xfId="0" applyFont="1" applyAlignment="1">
      <alignment horizontal="left" vertical="top" wrapText="1"/>
    </xf>
    <xf numFmtId="0" fontId="56" fillId="2" borderId="1" xfId="0" applyFont="1" applyFill="1" applyBorder="1" applyAlignment="1">
      <alignment horizontal="right" vertical="top"/>
    </xf>
    <xf numFmtId="4" fontId="56" fillId="2" borderId="1" xfId="0" applyNumberFormat="1" applyFont="1" applyFill="1" applyBorder="1" applyAlignment="1">
      <alignment horizontal="center" vertical="top"/>
    </xf>
    <xf numFmtId="0" fontId="21" fillId="2" borderId="1" xfId="0" applyFont="1" applyFill="1" applyBorder="1" applyAlignment="1">
      <alignment horizontal="center" vertical="top"/>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9" fillId="2" borderId="1" xfId="0" applyFont="1" applyFill="1" applyBorder="1" applyAlignment="1">
      <alignment horizontal="center" vertical="center" wrapText="1"/>
    </xf>
    <xf numFmtId="0" fontId="58" fillId="3" borderId="1" xfId="0" applyFont="1" applyFill="1" applyBorder="1" applyAlignment="1">
      <alignment horizontal="center" vertical="top" wrapText="1"/>
    </xf>
    <xf numFmtId="0" fontId="3" fillId="8" borderId="0" xfId="0" applyFont="1" applyFill="1" applyAlignment="1">
      <alignment horizontal="center"/>
    </xf>
    <xf numFmtId="0" fontId="47" fillId="0" borderId="0" xfId="74" applyFont="1" applyAlignment="1">
      <alignment horizontal="left" wrapText="1"/>
    </xf>
    <xf numFmtId="0" fontId="3" fillId="0" borderId="0" xfId="0" applyFont="1" applyAlignment="1">
      <alignment horizontal="right"/>
    </xf>
    <xf numFmtId="0" fontId="4" fillId="0" borderId="0" xfId="0" applyFont="1" applyAlignment="1">
      <alignment horizontal="right"/>
    </xf>
    <xf numFmtId="0" fontId="17" fillId="0" borderId="3" xfId="0" applyFont="1" applyBorder="1" applyAlignment="1">
      <alignment horizontal="left" vertical="top" wrapText="1"/>
    </xf>
    <xf numFmtId="4" fontId="21" fillId="2" borderId="1" xfId="0" applyNumberFormat="1" applyFont="1" applyFill="1" applyBorder="1" applyAlignment="1">
      <alignment horizontal="center" vertical="top"/>
    </xf>
    <xf numFmtId="165"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53" fillId="0" borderId="0" xfId="0" applyFont="1" applyAlignment="1">
      <alignment horizontal="left" vertical="center" wrapText="1"/>
    </xf>
    <xf numFmtId="0" fontId="20" fillId="0" borderId="0" xfId="0" applyFont="1" applyAlignment="1">
      <alignment horizontal="left" vertical="center"/>
    </xf>
    <xf numFmtId="0" fontId="51" fillId="0" borderId="0" xfId="74" applyFont="1" applyAlignment="1">
      <alignment horizontal="left" wrapText="1"/>
    </xf>
    <xf numFmtId="0" fontId="15" fillId="0" borderId="2" xfId="0" applyFont="1" applyBorder="1" applyAlignment="1">
      <alignment horizontal="left" vertical="center" wrapText="1"/>
    </xf>
    <xf numFmtId="0" fontId="15" fillId="0" borderId="0" xfId="0" applyFont="1" applyAlignment="1">
      <alignment horizontal="left" vertical="center" wrapText="1"/>
    </xf>
    <xf numFmtId="0" fontId="21" fillId="2" borderId="1" xfId="0" applyFont="1" applyFill="1" applyBorder="1" applyAlignment="1">
      <alignment horizontal="right" vertical="top"/>
    </xf>
    <xf numFmtId="0" fontId="25" fillId="3" borderId="1" xfId="0" applyFont="1" applyFill="1" applyBorder="1" applyAlignment="1">
      <alignment horizontal="center" vertical="top" wrapText="1"/>
    </xf>
    <xf numFmtId="0" fontId="21" fillId="3" borderId="1" xfId="0" applyFont="1" applyFill="1" applyBorder="1" applyAlignment="1">
      <alignment horizontal="center" vertical="top" wrapText="1"/>
    </xf>
  </cellXfs>
  <cellStyles count="77">
    <cellStyle name="20% — акцент1 2" xfId="21" xr:uid="{A57091DC-E36E-4759-9F9C-1C63302DB389}"/>
    <cellStyle name="20% — акцент1 3" xfId="26" xr:uid="{0A1B17A3-9E44-4E04-A5BA-5B25471A4504}"/>
    <cellStyle name="20% — акцент1 4" xfId="45" xr:uid="{63FED0FC-E6CC-4798-ACB7-74DBD4626550}"/>
    <cellStyle name="Comma 2" xfId="27" xr:uid="{D54AF647-1B93-4FCB-878F-03AFC3D299CB}"/>
    <cellStyle name="Excel Built-in Normal" xfId="54" xr:uid="{E1DEB227-78C7-4E0F-B944-4D37C8329F97}"/>
    <cellStyle name="Excel Built-in Normal 2" xfId="60" xr:uid="{46A8CE58-C968-4F95-A44D-CFF4A889B850}"/>
    <cellStyle name="Excel_BuiltIn_20% - Акцент1" xfId="35" xr:uid="{9150C033-3581-4240-8ACC-1F8D4269EE17}"/>
    <cellStyle name="Normal 19" xfId="28" xr:uid="{D45227E5-B3B8-4B1E-9212-AFE581AE95AE}"/>
    <cellStyle name="Normal 2" xfId="51" xr:uid="{436A6982-86AE-4026-ADF1-74EE3EFD8B43}"/>
    <cellStyle name="Normal 3" xfId="10" xr:uid="{E7CA20B1-F33B-476B-9917-447564B2A98B}"/>
    <cellStyle name="Відсотковий 2" xfId="2" xr:uid="{6190268B-221D-4B90-85E6-28E44126902D}"/>
    <cellStyle name="Відсотковий 2 2" xfId="75" xr:uid="{7CB8E35F-0DE7-4D7D-A24F-1204D2EC2A7B}"/>
    <cellStyle name="Відсотковий 3" xfId="76" xr:uid="{39446DBD-7B28-4274-A393-FBCCE02C69A4}"/>
    <cellStyle name="Відсотковий 4" xfId="8" xr:uid="{13925912-D1AD-4323-A80E-F486F6A4016B}"/>
    <cellStyle name="Грошовий" xfId="6" builtinId="4"/>
    <cellStyle name="Заголовок 2 2" xfId="59" xr:uid="{4550F651-ED00-4BE8-A7FF-75EFA15BA5BF}"/>
    <cellStyle name="Звичайний" xfId="0" builtinId="0"/>
    <cellStyle name="Звичайний 2" xfId="74" xr:uid="{BC63787E-D302-4F01-818D-69B7A1C06850}"/>
    <cellStyle name="Звичайний 3" xfId="3" xr:uid="{8D5060FD-6499-45C1-9FCF-CCD34F0B7848}"/>
    <cellStyle name="Звичайний 4" xfId="7" xr:uid="{066886ED-471E-4D04-BE93-40BE73495C88}"/>
    <cellStyle name="Название 2" xfId="15" xr:uid="{26A623DF-7773-4177-BEAB-7B00EBD738DD}"/>
    <cellStyle name="Обычный 10" xfId="49" xr:uid="{4DAB6D6A-DA20-4F82-80D5-5662AC4C8B48}"/>
    <cellStyle name="Обычный 11" xfId="5" xr:uid="{290CBAEA-89BC-4A1E-8563-B2486692FB84}"/>
    <cellStyle name="Обычный 16" xfId="12" xr:uid="{AD80A0E6-5C04-45CB-B938-B1ECE5D7C42B}"/>
    <cellStyle name="Обычный 16 2" xfId="29" xr:uid="{9720B6C9-1C63-4921-A135-E78292D96C7A}"/>
    <cellStyle name="Обычный 2" xfId="11" xr:uid="{CA480863-4AA4-4E88-BDA2-AA6F82CBB8A9}"/>
    <cellStyle name="Обычный 2 10" xfId="52" xr:uid="{3D35202F-4FFE-4D05-A844-6C91F04816AE}"/>
    <cellStyle name="Обычный 2 10 2" xfId="53" xr:uid="{FA052147-DC22-4A30-A738-F19DA38AABE4}"/>
    <cellStyle name="Обычный 2 2" xfId="13" xr:uid="{88EC2048-0881-49E9-BF35-D73C44B54C9F}"/>
    <cellStyle name="Обычный 2 2 2" xfId="56" xr:uid="{1443EF78-08AA-48EC-A547-E23B8545E267}"/>
    <cellStyle name="Обычный 2 2 2 2" xfId="61" xr:uid="{201B7555-2A47-4029-AD5C-4744683C9FE2}"/>
    <cellStyle name="Обычный 2 3" xfId="30" xr:uid="{F35F18F4-C768-4631-94D0-5D8CFE808183}"/>
    <cellStyle name="Обычный 2 3 2" xfId="62" xr:uid="{E99A0D81-1E89-4079-A00C-AD9FF4BD3B67}"/>
    <cellStyle name="Обычный 2 4" xfId="22" xr:uid="{4EB11EB2-C347-4211-A7EE-036956AAF87E}"/>
    <cellStyle name="Обычный 2 4 4" xfId="50" xr:uid="{FB258280-AE10-4710-BA2B-3DCC5D397BF0}"/>
    <cellStyle name="Обычный 2 7" xfId="4" xr:uid="{9697D9C8-963C-46EB-B4EC-4AD6F6C0687D}"/>
    <cellStyle name="Обычный 3" xfId="31" xr:uid="{8735A670-A20E-4689-9C9E-2BAED4187EE2}"/>
    <cellStyle name="Обычный 3 17" xfId="57" xr:uid="{06EA1D68-5F5D-45BD-8492-24A0A87C476F}"/>
    <cellStyle name="Обычный 3 2" xfId="20" xr:uid="{7A2823DB-BBB5-4121-9FE2-3C6FF58C9826}"/>
    <cellStyle name="Обычный 3 3" xfId="36" xr:uid="{68D24B20-4C21-48E1-9658-20BF2A715CD1}"/>
    <cellStyle name="Обычный 3 3 2" xfId="65" xr:uid="{2220F4A3-36AA-4D49-A41A-BD78D38473A6}"/>
    <cellStyle name="Обычный 3 4" xfId="68" xr:uid="{2A2E36F3-7530-4564-954D-A2FB7FB1D747}"/>
    <cellStyle name="Обычный 4" xfId="24" xr:uid="{2D7C91DA-E90F-4C26-8FD9-523FB3CE6F4A}"/>
    <cellStyle name="Обычный 4 10" xfId="55" xr:uid="{752EE63B-77D7-4184-AAE8-B0C1360C76BA}"/>
    <cellStyle name="Обычный 4 2" xfId="63" xr:uid="{9C1CEF2A-02FB-4986-B4ED-AC64B35EF971}"/>
    <cellStyle name="Обычный 5" xfId="17" xr:uid="{BCCB7185-A97D-486D-8D70-1EFEDE3EA32F}"/>
    <cellStyle name="Обычный 6" xfId="18" xr:uid="{65799EE8-0614-4EEA-8079-FB950238726D}"/>
    <cellStyle name="Обычный 6 2" xfId="58" xr:uid="{2BB3F975-79D1-4E46-B30E-5C04E92BDC80}"/>
    <cellStyle name="Обычный 7" xfId="41" xr:uid="{B363C2B6-C6C1-4C0F-A5F2-7B618C1F296F}"/>
    <cellStyle name="Обычный 7 2" xfId="64" xr:uid="{978E3F0F-CFFC-4924-B25D-2812E7D5FA7E}"/>
    <cellStyle name="Обычный 8" xfId="43" xr:uid="{696D15B3-FC11-439E-A901-978F6A786E12}"/>
    <cellStyle name="Пояснение 2" xfId="32" xr:uid="{7A8D0843-990D-4FE8-8289-97D67FAA4F1C}"/>
    <cellStyle name="Пояснение 2 2" xfId="38" xr:uid="{DF3C349D-36A3-435B-B4F3-B8358CC7BA78}"/>
    <cellStyle name="Пояснение 3" xfId="19" xr:uid="{A03513CB-98AC-46ED-BB06-00AFD267D284}"/>
    <cellStyle name="Пояснение 4" xfId="46" xr:uid="{E0E08F5C-F00C-494D-9F6C-6CA5029760C8}"/>
    <cellStyle name="Процентный 2" xfId="25" xr:uid="{2D49E297-F2D6-4DA4-8D8A-434E5F19B1C0}"/>
    <cellStyle name="Процентный 2 2" xfId="37" xr:uid="{E80EDC03-5A51-496D-A27C-842184D5B7E2}"/>
    <cellStyle name="Процентный 2 3" xfId="67" xr:uid="{44157EA8-33DC-4D98-BBDB-17AF98A5794C}"/>
    <cellStyle name="Процентный 3" xfId="33" xr:uid="{CBAAEB36-05D8-41BB-84FC-3B47688DF0E8}"/>
    <cellStyle name="Процентный 4" xfId="23" xr:uid="{57C19C7A-E168-48B6-B11D-E270518CE0D6}"/>
    <cellStyle name="Процентный 5" xfId="44" xr:uid="{BE9128E4-7DAA-4A1B-B055-DF00C15AE0F9}"/>
    <cellStyle name="Стиль 1 2" xfId="66" xr:uid="{2C834EAD-3272-44A6-B448-221E553A6D27}"/>
    <cellStyle name="Финансовый 2" xfId="9" xr:uid="{8537DC6B-98F0-4903-9356-33A5E12DCD95}"/>
    <cellStyle name="Финансовый 2 2" xfId="14" xr:uid="{1404CC8B-FE4D-41AF-9279-AF9E3422DEAD}"/>
    <cellStyle name="Финансовый 2 2 2" xfId="34" xr:uid="{A1BF9523-0661-4317-B466-818E4E09EB93}"/>
    <cellStyle name="Финансовый 2 3" xfId="39" xr:uid="{7748895C-CDF4-4B92-A810-0DC6F0398F16}"/>
    <cellStyle name="Финансовый 3" xfId="40" xr:uid="{1C30345D-43D7-48C7-AA58-10667F7C19FB}"/>
    <cellStyle name="Финансовый 4" xfId="42" xr:uid="{0C4126B4-61F1-4689-A4B9-946A81399593}"/>
    <cellStyle name="Финансовый 4 2" xfId="48" xr:uid="{8B4DA810-1DAF-4333-946F-3EDA275CBDDD}"/>
    <cellStyle name="Финансовый 4 2 2" xfId="72" xr:uid="{FF7B06FE-FC27-44F9-A83C-6D3997CACCDC}"/>
    <cellStyle name="Финансовый 4 3" xfId="70" xr:uid="{10B937F4-3EE7-4ED0-BF91-17583BB1C6E3}"/>
    <cellStyle name="Финансовый 5" xfId="16" xr:uid="{5ADD9803-289C-45A6-A063-653BFFA02D6F}"/>
    <cellStyle name="Финансовый 5 2" xfId="47" xr:uid="{7D656041-4197-479C-9251-20C6935AF656}"/>
    <cellStyle name="Финансовый 5 2 2" xfId="71" xr:uid="{88EE31F9-6A73-4DD2-BBA5-FB493E7CCF0C}"/>
    <cellStyle name="Финансовый 5 3" xfId="69" xr:uid="{D041AE5A-1E88-4519-882D-FE3BB88E887C}"/>
    <cellStyle name="Фінансовий 2" xfId="1" xr:uid="{FC741767-F666-49F7-9B37-DCEA70D13127}"/>
    <cellStyle name="Фінансовий 3" xfId="73" xr:uid="{656B312C-C2ED-4BAA-9C91-C16FABC9C767}"/>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M382"/>
  <sheetViews>
    <sheetView tabSelected="1" topLeftCell="A357" zoomScale="66" zoomScaleNormal="66" zoomScaleSheetLayoutView="65" workbookViewId="0">
      <selection activeCell="L363" sqref="L363"/>
    </sheetView>
  </sheetViews>
  <sheetFormatPr defaultColWidth="9.109375" defaultRowHeight="21"/>
  <cols>
    <col min="1" max="1" width="9.44140625" style="2" customWidth="1"/>
    <col min="2" max="2" width="57.109375" style="1" customWidth="1"/>
    <col min="3" max="3" width="12.6640625" style="25" customWidth="1"/>
    <col min="4" max="4" width="18.44140625" style="26" customWidth="1"/>
    <col min="5" max="5" width="12.6640625" style="26" customWidth="1"/>
    <col min="6" max="6" width="16.5546875" style="26" customWidth="1"/>
    <col min="7" max="7" width="56.44140625" style="1" customWidth="1"/>
    <col min="8" max="8" width="12.6640625" style="25" customWidth="1"/>
    <col min="9" max="9" width="15.44140625" style="58" customWidth="1"/>
    <col min="10" max="10" width="17.33203125" style="26" customWidth="1"/>
    <col min="11" max="11" width="16.33203125" style="26" customWidth="1"/>
    <col min="12" max="12" width="34.33203125" style="1" customWidth="1"/>
    <col min="13" max="15" width="9.109375" style="1"/>
    <col min="16" max="18" width="7.6640625" style="1" customWidth="1"/>
    <col min="19" max="16384" width="9.109375" style="1"/>
  </cols>
  <sheetData>
    <row r="1" spans="1:12">
      <c r="A1" s="138" t="s">
        <v>1</v>
      </c>
      <c r="B1" s="138"/>
      <c r="C1" s="138"/>
      <c r="D1" s="138"/>
      <c r="E1" s="138"/>
      <c r="F1" s="138"/>
      <c r="G1" s="138"/>
      <c r="H1" s="138"/>
      <c r="I1" s="138"/>
      <c r="J1" s="138"/>
      <c r="K1" s="138"/>
      <c r="L1" s="138"/>
    </row>
    <row r="3" spans="1:12">
      <c r="J3" s="140" t="s">
        <v>337</v>
      </c>
      <c r="K3" s="140"/>
      <c r="L3" s="140"/>
    </row>
    <row r="4" spans="1:12" ht="21.6" customHeight="1">
      <c r="J4" s="141" t="s">
        <v>338</v>
      </c>
      <c r="K4" s="141"/>
      <c r="L4" s="141"/>
    </row>
    <row r="6" spans="1:12" ht="29.25" customHeight="1">
      <c r="A6" s="129" t="s">
        <v>328</v>
      </c>
      <c r="B6" s="129"/>
      <c r="C6" s="129"/>
      <c r="D6" s="129"/>
      <c r="E6" s="129"/>
      <c r="F6" s="129"/>
      <c r="G6" s="129"/>
      <c r="H6" s="129"/>
      <c r="I6" s="129"/>
      <c r="J6" s="129"/>
      <c r="K6" s="129"/>
      <c r="L6" s="129"/>
    </row>
    <row r="7" spans="1:12" ht="31.2" customHeight="1">
      <c r="A7" s="134" t="s">
        <v>4</v>
      </c>
      <c r="B7" s="134"/>
      <c r="C7" s="134"/>
      <c r="D7" s="134"/>
      <c r="E7" s="134"/>
      <c r="F7" s="134"/>
      <c r="G7" s="135" t="s">
        <v>2</v>
      </c>
      <c r="H7" s="135"/>
      <c r="I7" s="135"/>
      <c r="J7" s="135"/>
      <c r="K7" s="135"/>
      <c r="L7" s="135"/>
    </row>
    <row r="8" spans="1:12" ht="31.2" customHeight="1">
      <c r="A8" s="134"/>
      <c r="B8" s="134"/>
      <c r="C8" s="134"/>
      <c r="D8" s="134"/>
      <c r="E8" s="134"/>
      <c r="F8" s="134"/>
      <c r="G8" s="135" t="s">
        <v>3</v>
      </c>
      <c r="H8" s="135"/>
      <c r="I8" s="135"/>
      <c r="J8" s="135"/>
      <c r="K8" s="135"/>
      <c r="L8" s="135"/>
    </row>
    <row r="9" spans="1:12" ht="31.2" customHeight="1">
      <c r="A9" s="134"/>
      <c r="B9" s="134"/>
      <c r="C9" s="134"/>
      <c r="D9" s="134"/>
      <c r="E9" s="134"/>
      <c r="F9" s="134"/>
      <c r="G9" s="135" t="s">
        <v>6</v>
      </c>
      <c r="H9" s="135"/>
      <c r="I9" s="135"/>
      <c r="J9" s="135"/>
      <c r="K9" s="135"/>
      <c r="L9" s="135"/>
    </row>
    <row r="10" spans="1:12" ht="31.2" customHeight="1">
      <c r="A10" s="134" t="s">
        <v>5</v>
      </c>
      <c r="B10" s="134"/>
      <c r="C10" s="134"/>
      <c r="D10" s="134"/>
      <c r="E10" s="134"/>
      <c r="F10" s="134"/>
      <c r="G10" s="135" t="s">
        <v>26</v>
      </c>
      <c r="H10" s="135"/>
      <c r="I10" s="135"/>
      <c r="J10" s="135"/>
      <c r="K10" s="135"/>
      <c r="L10" s="135"/>
    </row>
    <row r="11" spans="1:12" ht="342" customHeight="1">
      <c r="A11" s="130" t="s">
        <v>684</v>
      </c>
      <c r="B11" s="130"/>
      <c r="C11" s="130"/>
      <c r="D11" s="130"/>
      <c r="E11" s="130"/>
      <c r="F11" s="130"/>
      <c r="G11" s="130"/>
      <c r="H11" s="130"/>
      <c r="I11" s="130"/>
      <c r="J11" s="130"/>
      <c r="K11" s="130"/>
      <c r="L11" s="130"/>
    </row>
    <row r="12" spans="1:12" ht="34.799999999999997" customHeight="1">
      <c r="A12" s="142" t="s">
        <v>686</v>
      </c>
      <c r="B12" s="142"/>
      <c r="C12" s="142"/>
      <c r="D12" s="142"/>
      <c r="E12" s="142"/>
      <c r="F12" s="142"/>
      <c r="G12" s="142"/>
      <c r="H12" s="142"/>
      <c r="I12" s="142"/>
      <c r="J12" s="142"/>
      <c r="K12" s="142"/>
      <c r="L12" s="142"/>
    </row>
    <row r="13" spans="1:12" ht="21" customHeight="1">
      <c r="A13" s="136" t="s">
        <v>0</v>
      </c>
      <c r="B13" s="136" t="s">
        <v>13</v>
      </c>
      <c r="C13" s="136" t="s">
        <v>14</v>
      </c>
      <c r="D13" s="145" t="s">
        <v>15</v>
      </c>
      <c r="E13" s="145" t="s">
        <v>16</v>
      </c>
      <c r="F13" s="145"/>
      <c r="G13" s="136" t="s">
        <v>17</v>
      </c>
      <c r="H13" s="136" t="s">
        <v>14</v>
      </c>
      <c r="I13" s="144" t="s">
        <v>15</v>
      </c>
      <c r="J13" s="145" t="s">
        <v>16</v>
      </c>
      <c r="K13" s="145"/>
      <c r="L13" s="136" t="s">
        <v>18</v>
      </c>
    </row>
    <row r="14" spans="1:12">
      <c r="A14" s="136"/>
      <c r="B14" s="136"/>
      <c r="C14" s="136"/>
      <c r="D14" s="145"/>
      <c r="E14" s="19" t="s">
        <v>19</v>
      </c>
      <c r="F14" s="19" t="s">
        <v>20</v>
      </c>
      <c r="G14" s="136"/>
      <c r="H14" s="136"/>
      <c r="I14" s="144"/>
      <c r="J14" s="19" t="s">
        <v>19</v>
      </c>
      <c r="K14" s="19" t="s">
        <v>20</v>
      </c>
      <c r="L14" s="136"/>
    </row>
    <row r="15" spans="1:12">
      <c r="A15" s="152" t="s">
        <v>229</v>
      </c>
      <c r="B15" s="152"/>
      <c r="C15" s="152"/>
      <c r="D15" s="152"/>
      <c r="E15" s="152"/>
      <c r="F15" s="152"/>
      <c r="G15" s="152"/>
      <c r="H15" s="152"/>
      <c r="I15" s="152"/>
      <c r="J15" s="152"/>
      <c r="K15" s="152"/>
      <c r="L15" s="152"/>
    </row>
    <row r="16" spans="1:12">
      <c r="A16" s="41" t="s">
        <v>341</v>
      </c>
      <c r="B16" s="45" t="s">
        <v>274</v>
      </c>
      <c r="C16" s="46" t="s">
        <v>10</v>
      </c>
      <c r="D16" s="69">
        <v>60</v>
      </c>
      <c r="E16" s="51"/>
      <c r="F16" s="52">
        <f>E16*D16</f>
        <v>0</v>
      </c>
      <c r="G16" s="45"/>
      <c r="H16" s="46"/>
      <c r="I16" s="59"/>
      <c r="J16" s="52"/>
      <c r="K16" s="52"/>
      <c r="L16" s="22"/>
    </row>
    <row r="17" spans="1:12" ht="57.6">
      <c r="A17" s="41" t="s">
        <v>342</v>
      </c>
      <c r="B17" s="45" t="s">
        <v>258</v>
      </c>
      <c r="C17" s="46" t="s">
        <v>12</v>
      </c>
      <c r="D17" s="69">
        <f>D16*0.3</f>
        <v>18</v>
      </c>
      <c r="E17" s="51"/>
      <c r="F17" s="52">
        <f t="shared" ref="F17:F19" si="0">E17*D17</f>
        <v>0</v>
      </c>
      <c r="G17" s="45"/>
      <c r="H17" s="46"/>
      <c r="I17" s="69"/>
      <c r="J17" s="52"/>
      <c r="K17" s="52"/>
      <c r="L17" s="22"/>
    </row>
    <row r="18" spans="1:12" ht="43.2">
      <c r="A18" s="41" t="s">
        <v>343</v>
      </c>
      <c r="B18" s="45" t="s">
        <v>259</v>
      </c>
      <c r="C18" s="46" t="s">
        <v>12</v>
      </c>
      <c r="D18" s="69">
        <f>D17*0.1</f>
        <v>1.8</v>
      </c>
      <c r="E18" s="51"/>
      <c r="F18" s="52">
        <f t="shared" si="0"/>
        <v>0</v>
      </c>
      <c r="G18" s="45"/>
      <c r="H18" s="46"/>
      <c r="I18" s="69"/>
      <c r="J18" s="52"/>
      <c r="K18" s="52"/>
      <c r="L18" s="22"/>
    </row>
    <row r="19" spans="1:12">
      <c r="A19" s="41" t="s">
        <v>344</v>
      </c>
      <c r="B19" s="45" t="s">
        <v>260</v>
      </c>
      <c r="C19" s="46" t="s">
        <v>12</v>
      </c>
      <c r="D19" s="69">
        <f>D16*0.2</f>
        <v>12</v>
      </c>
      <c r="E19" s="51"/>
      <c r="F19" s="52">
        <f t="shared" si="0"/>
        <v>0</v>
      </c>
      <c r="G19" s="45"/>
      <c r="H19" s="46"/>
      <c r="I19" s="69"/>
      <c r="J19" s="52"/>
      <c r="K19" s="52"/>
      <c r="L19" s="22"/>
    </row>
    <row r="20" spans="1:12">
      <c r="A20" s="41" t="s">
        <v>345</v>
      </c>
      <c r="B20" s="45"/>
      <c r="C20" s="46"/>
      <c r="D20" s="69"/>
      <c r="E20" s="51"/>
      <c r="F20" s="52"/>
      <c r="G20" s="45" t="s">
        <v>58</v>
      </c>
      <c r="H20" s="46" t="s">
        <v>12</v>
      </c>
      <c r="I20" s="69">
        <f>D19*1.1</f>
        <v>13.200000000000001</v>
      </c>
      <c r="J20" s="52"/>
      <c r="K20" s="52">
        <f t="shared" ref="K20" si="1">I20*J20</f>
        <v>0</v>
      </c>
      <c r="L20" s="22"/>
    </row>
    <row r="21" spans="1:12" ht="28.8">
      <c r="A21" s="41" t="s">
        <v>346</v>
      </c>
      <c r="B21" s="45" t="s">
        <v>88</v>
      </c>
      <c r="C21" s="46" t="s">
        <v>12</v>
      </c>
      <c r="D21" s="69">
        <f>0.8*12*0.6</f>
        <v>5.7600000000000007</v>
      </c>
      <c r="E21" s="51"/>
      <c r="F21" s="52">
        <f t="shared" ref="F21:F22" si="2">E21*D21</f>
        <v>0</v>
      </c>
      <c r="G21" s="45"/>
      <c r="H21" s="46"/>
      <c r="I21" s="69"/>
      <c r="J21" s="52"/>
      <c r="K21" s="52"/>
      <c r="L21" s="22"/>
    </row>
    <row r="22" spans="1:12" ht="28.8">
      <c r="A22" s="41" t="s">
        <v>347</v>
      </c>
      <c r="B22" s="45" t="s">
        <v>89</v>
      </c>
      <c r="C22" s="46" t="s">
        <v>7</v>
      </c>
      <c r="D22" s="69">
        <v>12</v>
      </c>
      <c r="E22" s="51"/>
      <c r="F22" s="52">
        <f t="shared" si="2"/>
        <v>0</v>
      </c>
      <c r="G22" s="45"/>
      <c r="H22" s="46"/>
      <c r="I22" s="69"/>
      <c r="J22" s="52"/>
      <c r="K22" s="52"/>
      <c r="L22" s="22"/>
    </row>
    <row r="23" spans="1:12" ht="43.2">
      <c r="A23" s="41" t="s">
        <v>348</v>
      </c>
      <c r="B23" s="45" t="s">
        <v>261</v>
      </c>
      <c r="C23" s="46" t="s">
        <v>12</v>
      </c>
      <c r="D23" s="69">
        <v>60</v>
      </c>
      <c r="E23" s="51"/>
      <c r="F23" s="52">
        <f t="shared" ref="F23" si="3">E23*D23</f>
        <v>0</v>
      </c>
      <c r="G23" s="45"/>
      <c r="H23" s="46"/>
      <c r="I23" s="69"/>
      <c r="J23" s="52"/>
      <c r="K23" s="52"/>
      <c r="L23" s="22"/>
    </row>
    <row r="24" spans="1:12">
      <c r="A24" s="41" t="s">
        <v>349</v>
      </c>
      <c r="B24" s="45"/>
      <c r="C24" s="46"/>
      <c r="D24" s="69"/>
      <c r="E24" s="51"/>
      <c r="F24" s="52"/>
      <c r="G24" s="45" t="s">
        <v>224</v>
      </c>
      <c r="H24" s="46" t="s">
        <v>7</v>
      </c>
      <c r="I24" s="69">
        <v>60</v>
      </c>
      <c r="J24" s="52"/>
      <c r="K24" s="52">
        <f t="shared" ref="K24:K25" si="4">I24*J24</f>
        <v>0</v>
      </c>
      <c r="L24" s="22"/>
    </row>
    <row r="25" spans="1:12" ht="28.8">
      <c r="A25" s="41" t="s">
        <v>350</v>
      </c>
      <c r="B25" s="45"/>
      <c r="C25" s="46"/>
      <c r="D25" s="69"/>
      <c r="E25" s="51"/>
      <c r="F25" s="52"/>
      <c r="G25" s="45" t="s">
        <v>265</v>
      </c>
      <c r="H25" s="46" t="s">
        <v>7</v>
      </c>
      <c r="I25" s="69">
        <v>60</v>
      </c>
      <c r="J25" s="52"/>
      <c r="K25" s="52">
        <f t="shared" si="4"/>
        <v>0</v>
      </c>
      <c r="L25" s="22"/>
    </row>
    <row r="26" spans="1:12" ht="28.8">
      <c r="A26" s="41" t="s">
        <v>351</v>
      </c>
      <c r="B26" s="45"/>
      <c r="C26" s="46"/>
      <c r="D26" s="69"/>
      <c r="E26" s="51"/>
      <c r="F26" s="52"/>
      <c r="G26" s="45" t="s">
        <v>176</v>
      </c>
      <c r="H26" s="46" t="s">
        <v>12</v>
      </c>
      <c r="I26" s="69">
        <f>0.1*D23</f>
        <v>6</v>
      </c>
      <c r="J26" s="52"/>
      <c r="K26" s="52">
        <f t="shared" ref="K26:K28" si="5">I26*J26</f>
        <v>0</v>
      </c>
      <c r="L26" s="22"/>
    </row>
    <row r="27" spans="1:12">
      <c r="A27" s="41" t="s">
        <v>352</v>
      </c>
      <c r="B27" s="45" t="s">
        <v>223</v>
      </c>
      <c r="C27" s="46" t="s">
        <v>11</v>
      </c>
      <c r="D27" s="69">
        <v>2</v>
      </c>
      <c r="E27" s="51"/>
      <c r="F27" s="52">
        <f t="shared" ref="F27" si="6">E27*D27</f>
        <v>0</v>
      </c>
      <c r="G27" s="45"/>
      <c r="H27" s="46"/>
      <c r="I27" s="69"/>
      <c r="J27" s="52"/>
      <c r="K27" s="52"/>
      <c r="L27" s="22"/>
    </row>
    <row r="28" spans="1:12" ht="28.8">
      <c r="A28" s="41" t="s">
        <v>353</v>
      </c>
      <c r="B28" s="45"/>
      <c r="C28" s="46"/>
      <c r="D28" s="69"/>
      <c r="E28" s="51"/>
      <c r="F28" s="52"/>
      <c r="G28" s="45" t="s">
        <v>170</v>
      </c>
      <c r="H28" s="46" t="s">
        <v>11</v>
      </c>
      <c r="I28" s="69">
        <v>4</v>
      </c>
      <c r="J28" s="52"/>
      <c r="K28" s="52">
        <f t="shared" si="5"/>
        <v>0</v>
      </c>
      <c r="L28" s="22"/>
    </row>
    <row r="29" spans="1:12">
      <c r="A29" s="41" t="s">
        <v>354</v>
      </c>
      <c r="B29" s="45" t="s">
        <v>262</v>
      </c>
      <c r="C29" s="46" t="s">
        <v>7</v>
      </c>
      <c r="D29" s="69">
        <v>10</v>
      </c>
      <c r="E29" s="100"/>
      <c r="F29" s="52">
        <f t="shared" ref="F29" si="7">E29*D29</f>
        <v>0</v>
      </c>
      <c r="G29" s="21"/>
      <c r="H29" s="20"/>
      <c r="I29" s="98"/>
      <c r="J29" s="99"/>
      <c r="K29" s="52"/>
      <c r="L29" s="23"/>
    </row>
    <row r="30" spans="1:12">
      <c r="A30" s="41" t="s">
        <v>355</v>
      </c>
      <c r="B30" s="45"/>
      <c r="C30" s="46"/>
      <c r="D30" s="69"/>
      <c r="E30" s="100"/>
      <c r="F30" s="52"/>
      <c r="G30" s="21" t="s">
        <v>227</v>
      </c>
      <c r="H30" s="20" t="s">
        <v>8</v>
      </c>
      <c r="I30" s="98">
        <f>7*D29</f>
        <v>70</v>
      </c>
      <c r="J30" s="99"/>
      <c r="K30" s="52">
        <f t="shared" ref="K30:K33" si="8">I30*J30</f>
        <v>0</v>
      </c>
      <c r="L30" s="23"/>
    </row>
    <row r="31" spans="1:12">
      <c r="A31" s="41" t="s">
        <v>356</v>
      </c>
      <c r="B31" s="45"/>
      <c r="C31" s="46"/>
      <c r="D31" s="69"/>
      <c r="E31" s="100"/>
      <c r="F31" s="52"/>
      <c r="G31" s="21" t="s">
        <v>225</v>
      </c>
      <c r="H31" s="20" t="s">
        <v>8</v>
      </c>
      <c r="I31" s="98">
        <f>0.3*D29</f>
        <v>3</v>
      </c>
      <c r="J31" s="99"/>
      <c r="K31" s="52">
        <f t="shared" si="8"/>
        <v>0</v>
      </c>
      <c r="L31" s="23"/>
    </row>
    <row r="32" spans="1:12">
      <c r="A32" s="41" t="s">
        <v>357</v>
      </c>
      <c r="B32" s="45"/>
      <c r="C32" s="46"/>
      <c r="D32" s="69"/>
      <c r="E32" s="100"/>
      <c r="F32" s="52"/>
      <c r="G32" s="21" t="s">
        <v>226</v>
      </c>
      <c r="H32" s="20" t="s">
        <v>8</v>
      </c>
      <c r="I32" s="98">
        <f>1.7*D29</f>
        <v>17</v>
      </c>
      <c r="J32" s="99"/>
      <c r="K32" s="52">
        <f t="shared" si="8"/>
        <v>0</v>
      </c>
      <c r="L32" s="23"/>
    </row>
    <row r="33" spans="1:12" ht="28.8">
      <c r="A33" s="41" t="s">
        <v>358</v>
      </c>
      <c r="B33" s="45"/>
      <c r="C33" s="46"/>
      <c r="D33" s="69"/>
      <c r="E33" s="100"/>
      <c r="F33" s="52"/>
      <c r="G33" s="21" t="s">
        <v>228</v>
      </c>
      <c r="H33" s="20" t="s">
        <v>10</v>
      </c>
      <c r="I33" s="98">
        <v>40</v>
      </c>
      <c r="J33" s="99"/>
      <c r="K33" s="52">
        <f t="shared" si="8"/>
        <v>0</v>
      </c>
      <c r="L33" s="23"/>
    </row>
    <row r="34" spans="1:12">
      <c r="A34" s="41" t="s">
        <v>359</v>
      </c>
      <c r="B34" s="21" t="s">
        <v>263</v>
      </c>
      <c r="C34" s="20" t="s">
        <v>10</v>
      </c>
      <c r="D34" s="98">
        <v>5</v>
      </c>
      <c r="E34" s="99"/>
      <c r="F34" s="52">
        <f>D34*E34</f>
        <v>0</v>
      </c>
      <c r="G34" s="101"/>
      <c r="H34" s="102"/>
      <c r="I34" s="103"/>
      <c r="J34" s="104"/>
      <c r="K34" s="104"/>
      <c r="L34" s="22"/>
    </row>
    <row r="35" spans="1:12" ht="43.2">
      <c r="A35" s="41" t="s">
        <v>360</v>
      </c>
      <c r="B35" s="45"/>
      <c r="C35" s="46"/>
      <c r="D35" s="69"/>
      <c r="E35" s="100"/>
      <c r="F35" s="52"/>
      <c r="G35" s="21" t="s">
        <v>222</v>
      </c>
      <c r="H35" s="20" t="s">
        <v>10</v>
      </c>
      <c r="I35" s="98">
        <v>5</v>
      </c>
      <c r="J35" s="99"/>
      <c r="K35" s="52">
        <f t="shared" ref="K35" si="9">I35*J35</f>
        <v>0</v>
      </c>
      <c r="L35" s="22"/>
    </row>
    <row r="36" spans="1:12">
      <c r="A36" s="41" t="s">
        <v>361</v>
      </c>
      <c r="B36" s="45" t="s">
        <v>264</v>
      </c>
      <c r="C36" s="46" t="s">
        <v>10</v>
      </c>
      <c r="D36" s="69">
        <v>26</v>
      </c>
      <c r="E36" s="100"/>
      <c r="F36" s="52">
        <f t="shared" ref="F36" si="10">E36*D36</f>
        <v>0</v>
      </c>
      <c r="G36" s="21"/>
      <c r="H36" s="20"/>
      <c r="I36" s="98"/>
      <c r="J36" s="99"/>
      <c r="K36" s="52"/>
      <c r="L36" s="22"/>
    </row>
    <row r="37" spans="1:12">
      <c r="A37" s="41" t="s">
        <v>362</v>
      </c>
      <c r="B37" s="45" t="s">
        <v>272</v>
      </c>
      <c r="C37" s="46" t="s">
        <v>11</v>
      </c>
      <c r="D37" s="69">
        <v>1</v>
      </c>
      <c r="E37" s="100"/>
      <c r="F37" s="52">
        <f t="shared" ref="F37" si="11">E37*D37</f>
        <v>0</v>
      </c>
      <c r="G37" s="21"/>
      <c r="H37" s="24"/>
      <c r="I37" s="105"/>
      <c r="J37" s="51"/>
      <c r="K37" s="52"/>
      <c r="L37" s="22"/>
    </row>
    <row r="38" spans="1:12" ht="28.8">
      <c r="A38" s="41" t="s">
        <v>363</v>
      </c>
      <c r="B38" s="45"/>
      <c r="C38" s="46"/>
      <c r="D38" s="69"/>
      <c r="E38" s="100"/>
      <c r="F38" s="52"/>
      <c r="G38" s="45" t="s">
        <v>271</v>
      </c>
      <c r="H38" s="24" t="s">
        <v>11</v>
      </c>
      <c r="I38" s="105">
        <v>1</v>
      </c>
      <c r="J38" s="51"/>
      <c r="K38" s="52">
        <f t="shared" ref="K38" si="12">I38*J38</f>
        <v>0</v>
      </c>
      <c r="L38" s="22"/>
    </row>
    <row r="39" spans="1:12">
      <c r="A39" s="41" t="s">
        <v>364</v>
      </c>
      <c r="B39" s="45" t="s">
        <v>270</v>
      </c>
      <c r="C39" s="46" t="s">
        <v>11</v>
      </c>
      <c r="D39" s="69">
        <v>1</v>
      </c>
      <c r="E39" s="100"/>
      <c r="F39" s="52">
        <f t="shared" ref="F39" si="13">E39*D39</f>
        <v>0</v>
      </c>
      <c r="G39" s="45"/>
      <c r="H39" s="24"/>
      <c r="I39" s="105"/>
      <c r="J39" s="51"/>
      <c r="K39" s="52"/>
      <c r="L39" s="22"/>
    </row>
    <row r="40" spans="1:12" ht="28.8">
      <c r="A40" s="41" t="s">
        <v>365</v>
      </c>
      <c r="B40" s="45"/>
      <c r="C40" s="46"/>
      <c r="D40" s="69"/>
      <c r="E40" s="100"/>
      <c r="F40" s="52"/>
      <c r="G40" s="21" t="s">
        <v>273</v>
      </c>
      <c r="H40" s="24" t="s">
        <v>11</v>
      </c>
      <c r="I40" s="105">
        <v>1</v>
      </c>
      <c r="J40" s="51"/>
      <c r="K40" s="52">
        <f t="shared" ref="K40" si="14">I40*J40</f>
        <v>0</v>
      </c>
      <c r="L40" s="22"/>
    </row>
    <row r="41" spans="1:12" ht="21" customHeight="1">
      <c r="A41" s="137" t="s">
        <v>685</v>
      </c>
      <c r="B41" s="137"/>
      <c r="C41" s="137"/>
      <c r="D41" s="137"/>
      <c r="E41" s="137"/>
      <c r="F41" s="137"/>
      <c r="G41" s="137"/>
      <c r="H41" s="137"/>
      <c r="I41" s="137"/>
      <c r="J41" s="137"/>
      <c r="K41" s="137"/>
      <c r="L41" s="137"/>
    </row>
    <row r="42" spans="1:12" ht="28.8">
      <c r="A42" s="41" t="s">
        <v>366</v>
      </c>
      <c r="B42" s="47" t="s">
        <v>40</v>
      </c>
      <c r="C42" s="48" t="s">
        <v>7</v>
      </c>
      <c r="D42" s="66">
        <v>110</v>
      </c>
      <c r="E42" s="54"/>
      <c r="F42" s="52">
        <f t="shared" ref="F42:F56" si="15">E42*D42</f>
        <v>0</v>
      </c>
      <c r="G42" s="42"/>
      <c r="H42" s="43"/>
      <c r="I42" s="70"/>
      <c r="J42" s="56"/>
      <c r="K42" s="53"/>
      <c r="L42" s="41"/>
    </row>
    <row r="43" spans="1:12" ht="28.8">
      <c r="A43" s="41" t="s">
        <v>367</v>
      </c>
      <c r="B43" s="47" t="s">
        <v>41</v>
      </c>
      <c r="C43" s="48" t="s">
        <v>7</v>
      </c>
      <c r="D43" s="66">
        <v>500</v>
      </c>
      <c r="E43" s="54"/>
      <c r="F43" s="52">
        <f t="shared" si="15"/>
        <v>0</v>
      </c>
      <c r="G43" s="42"/>
      <c r="H43" s="43"/>
      <c r="I43" s="70"/>
      <c r="J43" s="56"/>
      <c r="K43" s="53"/>
      <c r="L43" s="41"/>
    </row>
    <row r="44" spans="1:12">
      <c r="A44" s="41" t="s">
        <v>368</v>
      </c>
      <c r="B44" s="47" t="s">
        <v>277</v>
      </c>
      <c r="C44" s="48" t="s">
        <v>7</v>
      </c>
      <c r="D44" s="66">
        <v>250</v>
      </c>
      <c r="E44" s="54"/>
      <c r="F44" s="52">
        <f t="shared" ref="F44" si="16">E44*D44</f>
        <v>0</v>
      </c>
      <c r="G44" s="42"/>
      <c r="H44" s="43"/>
      <c r="I44" s="70"/>
      <c r="J44" s="56"/>
      <c r="K44" s="53"/>
      <c r="L44" s="41"/>
    </row>
    <row r="45" spans="1:12">
      <c r="A45" s="41" t="s">
        <v>369</v>
      </c>
      <c r="B45" s="47" t="s">
        <v>150</v>
      </c>
      <c r="C45" s="48" t="s">
        <v>12</v>
      </c>
      <c r="D45" s="66">
        <v>5</v>
      </c>
      <c r="E45" s="54"/>
      <c r="F45" s="52">
        <f t="shared" si="15"/>
        <v>0</v>
      </c>
      <c r="G45" s="42"/>
      <c r="H45" s="43"/>
      <c r="I45" s="70"/>
      <c r="J45" s="56"/>
      <c r="K45" s="53"/>
      <c r="L45" s="41"/>
    </row>
    <row r="46" spans="1:12">
      <c r="A46" s="41" t="s">
        <v>370</v>
      </c>
      <c r="B46" s="47" t="s">
        <v>111</v>
      </c>
      <c r="C46" s="48" t="s">
        <v>7</v>
      </c>
      <c r="D46" s="66">
        <v>50</v>
      </c>
      <c r="E46" s="54"/>
      <c r="F46" s="52">
        <f t="shared" si="15"/>
        <v>0</v>
      </c>
      <c r="G46" s="42"/>
      <c r="H46" s="43"/>
      <c r="I46" s="70"/>
      <c r="J46" s="56"/>
      <c r="K46" s="53"/>
      <c r="L46" s="41"/>
    </row>
    <row r="47" spans="1:12">
      <c r="A47" s="41" t="s">
        <v>371</v>
      </c>
      <c r="B47" s="47" t="s">
        <v>191</v>
      </c>
      <c r="C47" s="48" t="s">
        <v>7</v>
      </c>
      <c r="D47" s="67">
        <v>750</v>
      </c>
      <c r="E47" s="54"/>
      <c r="F47" s="52">
        <f t="shared" si="15"/>
        <v>0</v>
      </c>
      <c r="G47" s="42"/>
      <c r="H47" s="43"/>
      <c r="I47" s="70"/>
      <c r="J47" s="56"/>
      <c r="K47" s="53"/>
      <c r="L47" s="41"/>
    </row>
    <row r="48" spans="1:12">
      <c r="A48" s="41" t="s">
        <v>372</v>
      </c>
      <c r="B48" s="47" t="s">
        <v>42</v>
      </c>
      <c r="C48" s="48" t="s">
        <v>7</v>
      </c>
      <c r="D48" s="66">
        <v>60</v>
      </c>
      <c r="E48" s="54"/>
      <c r="F48" s="52">
        <f t="shared" si="15"/>
        <v>0</v>
      </c>
      <c r="G48" s="42"/>
      <c r="H48" s="43"/>
      <c r="I48" s="70"/>
      <c r="J48" s="56"/>
      <c r="K48" s="53"/>
      <c r="L48" s="41"/>
    </row>
    <row r="49" spans="1:12" ht="28.8">
      <c r="A49" s="41" t="s">
        <v>373</v>
      </c>
      <c r="B49" s="47" t="s">
        <v>238</v>
      </c>
      <c r="C49" s="48" t="s">
        <v>7</v>
      </c>
      <c r="D49" s="67">
        <v>750</v>
      </c>
      <c r="E49" s="55"/>
      <c r="F49" s="52">
        <f t="shared" si="15"/>
        <v>0</v>
      </c>
      <c r="G49" s="42"/>
      <c r="H49" s="43"/>
      <c r="I49" s="70"/>
      <c r="J49" s="56"/>
      <c r="K49" s="53"/>
      <c r="L49" s="41"/>
    </row>
    <row r="50" spans="1:12">
      <c r="A50" s="41" t="s">
        <v>374</v>
      </c>
      <c r="B50" s="45" t="s">
        <v>239</v>
      </c>
      <c r="C50" s="46" t="s">
        <v>7</v>
      </c>
      <c r="D50" s="69">
        <v>78</v>
      </c>
      <c r="E50" s="100"/>
      <c r="F50" s="52">
        <f t="shared" si="15"/>
        <v>0</v>
      </c>
      <c r="G50" s="42"/>
      <c r="H50" s="43"/>
      <c r="I50" s="70"/>
      <c r="J50" s="56"/>
      <c r="K50" s="53"/>
      <c r="L50" s="41"/>
    </row>
    <row r="51" spans="1:12" ht="51.75" customHeight="1">
      <c r="A51" s="41" t="s">
        <v>375</v>
      </c>
      <c r="B51" s="45" t="s">
        <v>278</v>
      </c>
      <c r="C51" s="46" t="s">
        <v>11</v>
      </c>
      <c r="D51" s="69">
        <v>40</v>
      </c>
      <c r="E51" s="100"/>
      <c r="F51" s="52">
        <f t="shared" si="15"/>
        <v>0</v>
      </c>
      <c r="G51" s="42"/>
      <c r="H51" s="43"/>
      <c r="I51" s="70"/>
      <c r="J51" s="56"/>
      <c r="K51" s="53"/>
      <c r="L51" s="41"/>
    </row>
    <row r="52" spans="1:12">
      <c r="A52" s="41" t="s">
        <v>376</v>
      </c>
      <c r="B52" s="47" t="s">
        <v>91</v>
      </c>
      <c r="C52" s="48" t="s">
        <v>10</v>
      </c>
      <c r="D52" s="67">
        <v>40</v>
      </c>
      <c r="E52" s="55"/>
      <c r="F52" s="52">
        <f t="shared" si="15"/>
        <v>0</v>
      </c>
      <c r="G52" s="42"/>
      <c r="H52" s="43"/>
      <c r="I52" s="70"/>
      <c r="J52" s="56"/>
      <c r="K52" s="53"/>
      <c r="L52" s="41"/>
    </row>
    <row r="53" spans="1:12" ht="28.8">
      <c r="A53" s="41" t="s">
        <v>377</v>
      </c>
      <c r="B53" s="47" t="s">
        <v>240</v>
      </c>
      <c r="C53" s="48" t="s">
        <v>10</v>
      </c>
      <c r="D53" s="67">
        <v>50</v>
      </c>
      <c r="E53" s="55"/>
      <c r="F53" s="52">
        <f t="shared" si="15"/>
        <v>0</v>
      </c>
      <c r="G53" s="42"/>
      <c r="H53" s="43"/>
      <c r="I53" s="70"/>
      <c r="J53" s="56"/>
      <c r="K53" s="53"/>
      <c r="L53" s="41"/>
    </row>
    <row r="54" spans="1:12">
      <c r="A54" s="41" t="s">
        <v>378</v>
      </c>
      <c r="B54" s="47" t="s">
        <v>92</v>
      </c>
      <c r="C54" s="48" t="s">
        <v>11</v>
      </c>
      <c r="D54" s="67">
        <v>12</v>
      </c>
      <c r="E54" s="55"/>
      <c r="F54" s="52">
        <f t="shared" si="15"/>
        <v>0</v>
      </c>
      <c r="G54" s="42"/>
      <c r="H54" s="43"/>
      <c r="I54" s="70"/>
      <c r="J54" s="56"/>
      <c r="K54" s="53"/>
      <c r="L54" s="41"/>
    </row>
    <row r="55" spans="1:12">
      <c r="A55" s="41" t="s">
        <v>379</v>
      </c>
      <c r="B55" s="47" t="s">
        <v>192</v>
      </c>
      <c r="C55" s="48" t="s">
        <v>11</v>
      </c>
      <c r="D55" s="67">
        <v>60</v>
      </c>
      <c r="E55" s="55"/>
      <c r="F55" s="52">
        <f t="shared" si="15"/>
        <v>0</v>
      </c>
      <c r="G55" s="42"/>
      <c r="H55" s="43"/>
      <c r="I55" s="70"/>
      <c r="J55" s="56"/>
      <c r="K55" s="53"/>
      <c r="L55" s="41"/>
    </row>
    <row r="56" spans="1:12">
      <c r="A56" s="41" t="s">
        <v>380</v>
      </c>
      <c r="B56" s="47" t="s">
        <v>93</v>
      </c>
      <c r="C56" s="48" t="s">
        <v>7</v>
      </c>
      <c r="D56" s="67">
        <v>300</v>
      </c>
      <c r="E56" s="55"/>
      <c r="F56" s="52">
        <f t="shared" si="15"/>
        <v>0</v>
      </c>
      <c r="G56" s="42"/>
      <c r="H56" s="43"/>
      <c r="I56" s="70"/>
      <c r="J56" s="56"/>
      <c r="K56" s="53"/>
      <c r="L56" s="41"/>
    </row>
    <row r="57" spans="1:12">
      <c r="A57" s="41" t="s">
        <v>381</v>
      </c>
      <c r="B57" s="47" t="s">
        <v>193</v>
      </c>
      <c r="C57" s="48" t="s">
        <v>39</v>
      </c>
      <c r="D57" s="67">
        <v>1</v>
      </c>
      <c r="E57" s="55"/>
      <c r="F57" s="52">
        <f>E57*D57</f>
        <v>0</v>
      </c>
      <c r="G57" s="42"/>
      <c r="H57" s="43"/>
      <c r="I57" s="70"/>
      <c r="J57" s="56"/>
      <c r="K57" s="53"/>
      <c r="L57" s="41"/>
    </row>
    <row r="58" spans="1:12">
      <c r="A58" s="41" t="s">
        <v>382</v>
      </c>
      <c r="B58" s="47" t="s">
        <v>322</v>
      </c>
      <c r="C58" s="48" t="s">
        <v>7</v>
      </c>
      <c r="D58" s="67">
        <v>12</v>
      </c>
      <c r="E58" s="55"/>
      <c r="F58" s="52">
        <f>E58*D58</f>
        <v>0</v>
      </c>
      <c r="G58" s="42"/>
      <c r="H58" s="43"/>
      <c r="I58" s="70"/>
      <c r="J58" s="56"/>
      <c r="K58" s="53"/>
      <c r="L58" s="41"/>
    </row>
    <row r="59" spans="1:12" ht="28.8">
      <c r="A59" s="41" t="s">
        <v>383</v>
      </c>
      <c r="B59" s="47"/>
      <c r="C59" s="48"/>
      <c r="D59" s="67"/>
      <c r="E59" s="55"/>
      <c r="F59" s="52"/>
      <c r="G59" s="42" t="s">
        <v>323</v>
      </c>
      <c r="H59" s="43" t="s">
        <v>8</v>
      </c>
      <c r="I59" s="70">
        <f>D58*2</f>
        <v>24</v>
      </c>
      <c r="J59" s="56"/>
      <c r="K59" s="53">
        <f>J59*I59</f>
        <v>0</v>
      </c>
      <c r="L59" s="41"/>
    </row>
    <row r="60" spans="1:12">
      <c r="A60" s="41" t="s">
        <v>384</v>
      </c>
      <c r="B60" s="47"/>
      <c r="C60" s="48"/>
      <c r="D60" s="67"/>
      <c r="E60" s="55"/>
      <c r="F60" s="52"/>
      <c r="G60" s="42" t="s">
        <v>324</v>
      </c>
      <c r="H60" s="43" t="s">
        <v>8</v>
      </c>
      <c r="I60" s="70">
        <v>20</v>
      </c>
      <c r="J60" s="56"/>
      <c r="K60" s="53">
        <f>J60*I60</f>
        <v>0</v>
      </c>
      <c r="L60" s="41"/>
    </row>
    <row r="61" spans="1:12">
      <c r="A61" s="41" t="s">
        <v>385</v>
      </c>
      <c r="B61" s="47" t="s">
        <v>320</v>
      </c>
      <c r="C61" s="48" t="s">
        <v>7</v>
      </c>
      <c r="D61" s="67">
        <v>300</v>
      </c>
      <c r="E61" s="55"/>
      <c r="F61" s="52">
        <f t="shared" ref="F61" si="17">E61*D61</f>
        <v>0</v>
      </c>
      <c r="G61" s="42"/>
      <c r="H61" s="43"/>
      <c r="I61" s="70"/>
      <c r="J61" s="56"/>
      <c r="K61" s="53"/>
      <c r="L61" s="41"/>
    </row>
    <row r="62" spans="1:12" ht="28.8">
      <c r="A62" s="41" t="s">
        <v>386</v>
      </c>
      <c r="B62" s="47"/>
      <c r="C62" s="48"/>
      <c r="D62" s="67"/>
      <c r="E62" s="55"/>
      <c r="F62" s="52"/>
      <c r="G62" s="42" t="s">
        <v>321</v>
      </c>
      <c r="H62" s="43" t="s">
        <v>9</v>
      </c>
      <c r="I62" s="70">
        <f>D61*0.5</f>
        <v>150</v>
      </c>
      <c r="J62" s="56"/>
      <c r="K62" s="53">
        <f>J62*I62</f>
        <v>0</v>
      </c>
      <c r="L62" s="41"/>
    </row>
    <row r="63" spans="1:12">
      <c r="A63" s="41" t="s">
        <v>387</v>
      </c>
      <c r="B63" s="47" t="s">
        <v>94</v>
      </c>
      <c r="C63" s="48" t="s">
        <v>7</v>
      </c>
      <c r="D63" s="67">
        <v>750</v>
      </c>
      <c r="E63" s="55"/>
      <c r="F63" s="52">
        <f t="shared" ref="F63" si="18">E63*D63</f>
        <v>0</v>
      </c>
      <c r="G63" s="42"/>
      <c r="H63" s="43"/>
      <c r="I63" s="70"/>
      <c r="J63" s="56"/>
      <c r="K63" s="53"/>
      <c r="L63" s="41"/>
    </row>
    <row r="64" spans="1:12">
      <c r="A64" s="41" t="s">
        <v>388</v>
      </c>
      <c r="B64" s="47"/>
      <c r="C64" s="48"/>
      <c r="D64" s="67"/>
      <c r="E64" s="55"/>
      <c r="F64" s="53"/>
      <c r="G64" s="42" t="s">
        <v>95</v>
      </c>
      <c r="H64" s="43" t="s">
        <v>9</v>
      </c>
      <c r="I64" s="70">
        <f>0.1*D63</f>
        <v>75</v>
      </c>
      <c r="J64" s="56"/>
      <c r="K64" s="53">
        <f t="shared" ref="K64:K71" si="19">I64*J64</f>
        <v>0</v>
      </c>
      <c r="L64" s="41"/>
    </row>
    <row r="65" spans="1:12">
      <c r="A65" s="41" t="s">
        <v>389</v>
      </c>
      <c r="B65" s="47"/>
      <c r="C65" s="48"/>
      <c r="D65" s="67"/>
      <c r="E65" s="55"/>
      <c r="F65" s="53"/>
      <c r="G65" s="42" t="s">
        <v>96</v>
      </c>
      <c r="H65" s="43" t="s">
        <v>7</v>
      </c>
      <c r="I65" s="70">
        <f>D63*1.1</f>
        <v>825.00000000000011</v>
      </c>
      <c r="J65" s="56"/>
      <c r="K65" s="53">
        <f t="shared" si="19"/>
        <v>0</v>
      </c>
      <c r="L65" s="41"/>
    </row>
    <row r="66" spans="1:12">
      <c r="A66" s="41" t="s">
        <v>390</v>
      </c>
      <c r="B66" s="47"/>
      <c r="C66" s="48"/>
      <c r="D66" s="67"/>
      <c r="E66" s="55"/>
      <c r="F66" s="53"/>
      <c r="G66" s="47" t="s">
        <v>97</v>
      </c>
      <c r="H66" s="48" t="s">
        <v>11</v>
      </c>
      <c r="I66" s="67">
        <f>D63*6</f>
        <v>4500</v>
      </c>
      <c r="J66" s="56"/>
      <c r="K66" s="53">
        <f t="shared" si="19"/>
        <v>0</v>
      </c>
      <c r="L66" s="41"/>
    </row>
    <row r="67" spans="1:12" ht="28.8">
      <c r="A67" s="41" t="s">
        <v>391</v>
      </c>
      <c r="B67" s="47"/>
      <c r="C67" s="48"/>
      <c r="D67" s="67"/>
      <c r="E67" s="55"/>
      <c r="F67" s="53"/>
      <c r="G67" s="47" t="s">
        <v>90</v>
      </c>
      <c r="H67" s="48" t="s">
        <v>8</v>
      </c>
      <c r="I67" s="66">
        <f>D63*0.005</f>
        <v>3.75</v>
      </c>
      <c r="J67" s="56"/>
      <c r="K67" s="53">
        <f t="shared" si="19"/>
        <v>0</v>
      </c>
      <c r="L67" s="41"/>
    </row>
    <row r="68" spans="1:12">
      <c r="A68" s="41" t="s">
        <v>392</v>
      </c>
      <c r="B68" s="47"/>
      <c r="C68" s="48"/>
      <c r="D68" s="67"/>
      <c r="E68" s="55"/>
      <c r="F68" s="53"/>
      <c r="G68" s="47" t="s">
        <v>175</v>
      </c>
      <c r="H68" s="48" t="s">
        <v>7</v>
      </c>
      <c r="I68" s="66">
        <f>D63*1.1</f>
        <v>825.00000000000011</v>
      </c>
      <c r="J68" s="56"/>
      <c r="K68" s="53">
        <f t="shared" si="19"/>
        <v>0</v>
      </c>
      <c r="L68" s="41"/>
    </row>
    <row r="69" spans="1:12" ht="28.8">
      <c r="A69" s="41" t="s">
        <v>393</v>
      </c>
      <c r="B69" s="47"/>
      <c r="C69" s="48"/>
      <c r="D69" s="67"/>
      <c r="E69" s="55"/>
      <c r="F69" s="53"/>
      <c r="G69" s="47" t="s">
        <v>98</v>
      </c>
      <c r="H69" s="43" t="s">
        <v>12</v>
      </c>
      <c r="I69" s="70">
        <f>D63*0.08*1.1</f>
        <v>66</v>
      </c>
      <c r="J69" s="56"/>
      <c r="K69" s="53">
        <f t="shared" si="19"/>
        <v>0</v>
      </c>
      <c r="L69" s="41"/>
    </row>
    <row r="70" spans="1:12">
      <c r="A70" s="41" t="s">
        <v>394</v>
      </c>
      <c r="B70" s="47"/>
      <c r="C70" s="48"/>
      <c r="D70" s="67"/>
      <c r="E70" s="55"/>
      <c r="F70" s="53"/>
      <c r="G70" s="42" t="s">
        <v>106</v>
      </c>
      <c r="H70" s="43" t="s">
        <v>10</v>
      </c>
      <c r="I70" s="70">
        <f>D63*2.2</f>
        <v>1650.0000000000002</v>
      </c>
      <c r="J70" s="56"/>
      <c r="K70" s="53">
        <f t="shared" si="19"/>
        <v>0</v>
      </c>
      <c r="L70" s="41"/>
    </row>
    <row r="71" spans="1:12">
      <c r="A71" s="41" t="s">
        <v>395</v>
      </c>
      <c r="B71" s="47"/>
      <c r="C71" s="48"/>
      <c r="D71" s="67"/>
      <c r="E71" s="55"/>
      <c r="F71" s="53"/>
      <c r="G71" s="42" t="s">
        <v>99</v>
      </c>
      <c r="H71" s="43" t="s">
        <v>10</v>
      </c>
      <c r="I71" s="70">
        <v>500</v>
      </c>
      <c r="J71" s="56"/>
      <c r="K71" s="53">
        <f t="shared" si="19"/>
        <v>0</v>
      </c>
      <c r="L71" s="41"/>
    </row>
    <row r="72" spans="1:12" ht="43.2">
      <c r="A72" s="41" t="s">
        <v>396</v>
      </c>
      <c r="B72" s="47" t="s">
        <v>139</v>
      </c>
      <c r="C72" s="48" t="s">
        <v>7</v>
      </c>
      <c r="D72" s="67">
        <v>80</v>
      </c>
      <c r="E72" s="55"/>
      <c r="F72" s="52">
        <f t="shared" ref="F72" si="20">E72*D72</f>
        <v>0</v>
      </c>
      <c r="G72" s="92"/>
      <c r="H72" s="93"/>
      <c r="I72" s="94"/>
      <c r="J72" s="95"/>
      <c r="K72" s="95"/>
      <c r="L72" s="41"/>
    </row>
    <row r="73" spans="1:12" ht="86.4">
      <c r="A73" s="41" t="s">
        <v>397</v>
      </c>
      <c r="B73" s="47"/>
      <c r="C73" s="48"/>
      <c r="D73" s="67"/>
      <c r="E73" s="55"/>
      <c r="F73" s="53"/>
      <c r="G73" s="42" t="s">
        <v>140</v>
      </c>
      <c r="H73" s="43" t="s">
        <v>7</v>
      </c>
      <c r="I73" s="70">
        <v>80</v>
      </c>
      <c r="J73" s="56"/>
      <c r="K73" s="53">
        <f t="shared" ref="K73" si="21">I73*J73</f>
        <v>0</v>
      </c>
      <c r="L73" s="41"/>
    </row>
    <row r="74" spans="1:12">
      <c r="A74" s="41" t="s">
        <v>398</v>
      </c>
      <c r="B74" s="47" t="s">
        <v>115</v>
      </c>
      <c r="C74" s="48" t="s">
        <v>7</v>
      </c>
      <c r="D74" s="67">
        <v>750</v>
      </c>
      <c r="E74" s="55"/>
      <c r="F74" s="52">
        <f t="shared" ref="F74" si="22">E74*D74</f>
        <v>0</v>
      </c>
      <c r="G74" s="42"/>
      <c r="H74" s="43"/>
      <c r="I74" s="70"/>
      <c r="J74" s="56"/>
      <c r="K74" s="53"/>
      <c r="L74" s="41"/>
    </row>
    <row r="75" spans="1:12">
      <c r="A75" s="41" t="s">
        <v>399</v>
      </c>
      <c r="B75" s="47"/>
      <c r="C75" s="48"/>
      <c r="D75" s="67"/>
      <c r="E75" s="55"/>
      <c r="F75" s="53"/>
      <c r="G75" s="42" t="s">
        <v>114</v>
      </c>
      <c r="H75" s="43" t="s">
        <v>8</v>
      </c>
      <c r="I75" s="70">
        <f>D74*1.7*8</f>
        <v>10200</v>
      </c>
      <c r="J75" s="56"/>
      <c r="K75" s="53">
        <f t="shared" ref="K75" si="23">I75*J75</f>
        <v>0</v>
      </c>
      <c r="L75" s="41"/>
    </row>
    <row r="76" spans="1:12" ht="28.8">
      <c r="A76" s="41" t="s">
        <v>400</v>
      </c>
      <c r="B76" s="47" t="s">
        <v>110</v>
      </c>
      <c r="C76" s="48" t="s">
        <v>10</v>
      </c>
      <c r="D76" s="67">
        <f>I77+I78+I79+I80</f>
        <v>1410</v>
      </c>
      <c r="E76" s="55"/>
      <c r="F76" s="52">
        <f t="shared" ref="F76" si="24">E76*D76</f>
        <v>0</v>
      </c>
      <c r="G76" s="42"/>
      <c r="H76" s="43"/>
      <c r="I76" s="70"/>
      <c r="J76" s="56"/>
      <c r="K76" s="53"/>
      <c r="L76" s="41"/>
    </row>
    <row r="77" spans="1:12">
      <c r="A77" s="41" t="s">
        <v>401</v>
      </c>
      <c r="B77" s="47"/>
      <c r="C77" s="48"/>
      <c r="D77" s="67"/>
      <c r="E77" s="55"/>
      <c r="F77" s="53"/>
      <c r="G77" s="47" t="s">
        <v>50</v>
      </c>
      <c r="H77" s="48" t="s">
        <v>10</v>
      </c>
      <c r="I77" s="67">
        <v>250</v>
      </c>
      <c r="J77" s="56"/>
      <c r="K77" s="53">
        <f t="shared" ref="K77:K80" si="25">I77*J77</f>
        <v>0</v>
      </c>
      <c r="L77" s="41"/>
    </row>
    <row r="78" spans="1:12">
      <c r="A78" s="41" t="s">
        <v>402</v>
      </c>
      <c r="B78" s="47"/>
      <c r="C78" s="48"/>
      <c r="D78" s="67"/>
      <c r="E78" s="55"/>
      <c r="F78" s="53"/>
      <c r="G78" s="47" t="s">
        <v>51</v>
      </c>
      <c r="H78" s="48" t="s">
        <v>10</v>
      </c>
      <c r="I78" s="67">
        <v>200</v>
      </c>
      <c r="J78" s="56"/>
      <c r="K78" s="53">
        <f t="shared" si="25"/>
        <v>0</v>
      </c>
      <c r="L78" s="41"/>
    </row>
    <row r="79" spans="1:12">
      <c r="A79" s="41" t="s">
        <v>403</v>
      </c>
      <c r="B79" s="47"/>
      <c r="C79" s="48"/>
      <c r="D79" s="67"/>
      <c r="E79" s="55"/>
      <c r="F79" s="53"/>
      <c r="G79" s="47" t="s">
        <v>269</v>
      </c>
      <c r="H79" s="48" t="s">
        <v>10</v>
      </c>
      <c r="I79" s="67">
        <v>350</v>
      </c>
      <c r="J79" s="56"/>
      <c r="K79" s="53">
        <f t="shared" si="25"/>
        <v>0</v>
      </c>
      <c r="L79" s="41"/>
    </row>
    <row r="80" spans="1:12">
      <c r="A80" s="41" t="s">
        <v>404</v>
      </c>
      <c r="B80" s="47"/>
      <c r="C80" s="48"/>
      <c r="D80" s="67"/>
      <c r="E80" s="55"/>
      <c r="F80" s="53"/>
      <c r="G80" s="47" t="s">
        <v>87</v>
      </c>
      <c r="H80" s="48" t="s">
        <v>10</v>
      </c>
      <c r="I80" s="67">
        <v>610</v>
      </c>
      <c r="J80" s="56"/>
      <c r="K80" s="53">
        <f t="shared" si="25"/>
        <v>0</v>
      </c>
      <c r="L80" s="41"/>
    </row>
    <row r="81" spans="1:12" ht="28.8">
      <c r="A81" s="41" t="s">
        <v>405</v>
      </c>
      <c r="B81" s="47" t="s">
        <v>112</v>
      </c>
      <c r="C81" s="48" t="s">
        <v>10</v>
      </c>
      <c r="D81" s="67">
        <v>250</v>
      </c>
      <c r="E81" s="55"/>
      <c r="F81" s="52">
        <f t="shared" ref="F81:F82" si="26">E81*D81</f>
        <v>0</v>
      </c>
      <c r="G81" s="47"/>
      <c r="H81" s="48"/>
      <c r="I81" s="67"/>
      <c r="J81" s="53"/>
      <c r="K81" s="53"/>
      <c r="L81" s="41"/>
    </row>
    <row r="82" spans="1:12" ht="28.8">
      <c r="A82" s="41" t="s">
        <v>406</v>
      </c>
      <c r="B82" s="47" t="s">
        <v>241</v>
      </c>
      <c r="C82" s="48" t="s">
        <v>10</v>
      </c>
      <c r="D82" s="67">
        <f>I83+I84+I85+I86</f>
        <v>4330</v>
      </c>
      <c r="E82" s="55"/>
      <c r="F82" s="52">
        <f t="shared" si="26"/>
        <v>0</v>
      </c>
      <c r="G82" s="42"/>
      <c r="H82" s="43"/>
      <c r="I82" s="70"/>
      <c r="J82" s="56"/>
      <c r="K82" s="53"/>
      <c r="L82" s="41"/>
    </row>
    <row r="83" spans="1:12">
      <c r="A83" s="41" t="s">
        <v>407</v>
      </c>
      <c r="B83" s="47"/>
      <c r="C83" s="48"/>
      <c r="D83" s="67"/>
      <c r="E83" s="55"/>
      <c r="F83" s="53"/>
      <c r="G83" s="47" t="s">
        <v>50</v>
      </c>
      <c r="H83" s="48" t="s">
        <v>10</v>
      </c>
      <c r="I83" s="67">
        <v>1000</v>
      </c>
      <c r="J83" s="56"/>
      <c r="K83" s="53">
        <f t="shared" ref="K83:K88" si="27">I83*J83</f>
        <v>0</v>
      </c>
      <c r="L83" s="41"/>
    </row>
    <row r="84" spans="1:12">
      <c r="A84" s="41" t="s">
        <v>408</v>
      </c>
      <c r="B84" s="47"/>
      <c r="C84" s="48"/>
      <c r="D84" s="67"/>
      <c r="E84" s="55"/>
      <c r="F84" s="53"/>
      <c r="G84" s="47" t="s">
        <v>51</v>
      </c>
      <c r="H84" s="48" t="s">
        <v>10</v>
      </c>
      <c r="I84" s="67">
        <v>1000</v>
      </c>
      <c r="J84" s="56"/>
      <c r="K84" s="53">
        <f t="shared" si="27"/>
        <v>0</v>
      </c>
      <c r="L84" s="41"/>
    </row>
    <row r="85" spans="1:12">
      <c r="A85" s="41" t="s">
        <v>409</v>
      </c>
      <c r="B85" s="47"/>
      <c r="C85" s="48"/>
      <c r="D85" s="67"/>
      <c r="E85" s="55"/>
      <c r="F85" s="53"/>
      <c r="G85" s="47" t="s">
        <v>268</v>
      </c>
      <c r="H85" s="48" t="s">
        <v>10</v>
      </c>
      <c r="I85" s="67">
        <v>500</v>
      </c>
      <c r="J85" s="56"/>
      <c r="K85" s="53">
        <f t="shared" si="27"/>
        <v>0</v>
      </c>
      <c r="L85" s="41"/>
    </row>
    <row r="86" spans="1:12">
      <c r="A86" s="41" t="s">
        <v>410</v>
      </c>
      <c r="B86" s="47"/>
      <c r="C86" s="48"/>
      <c r="D86" s="67"/>
      <c r="E86" s="55"/>
      <c r="F86" s="53"/>
      <c r="G86" s="47" t="s">
        <v>87</v>
      </c>
      <c r="H86" s="48" t="s">
        <v>10</v>
      </c>
      <c r="I86" s="67">
        <f>305*6</f>
        <v>1830</v>
      </c>
      <c r="J86" s="56"/>
      <c r="K86" s="53">
        <f t="shared" si="27"/>
        <v>0</v>
      </c>
      <c r="L86" s="41"/>
    </row>
    <row r="87" spans="1:12">
      <c r="A87" s="41" t="s">
        <v>411</v>
      </c>
      <c r="B87" s="47"/>
      <c r="C87" s="48"/>
      <c r="D87" s="67"/>
      <c r="E87" s="55"/>
      <c r="F87" s="53"/>
      <c r="G87" s="42" t="s">
        <v>113</v>
      </c>
      <c r="H87" s="43" t="s">
        <v>10</v>
      </c>
      <c r="I87" s="70">
        <f>D82</f>
        <v>4330</v>
      </c>
      <c r="J87" s="56"/>
      <c r="K87" s="53">
        <f t="shared" si="27"/>
        <v>0</v>
      </c>
      <c r="L87" s="41"/>
    </row>
    <row r="88" spans="1:12">
      <c r="A88" s="41" t="s">
        <v>412</v>
      </c>
      <c r="B88" s="47"/>
      <c r="C88" s="48"/>
      <c r="D88" s="67"/>
      <c r="E88" s="55"/>
      <c r="F88" s="53"/>
      <c r="G88" s="42" t="s">
        <v>232</v>
      </c>
      <c r="H88" s="43" t="s">
        <v>11</v>
      </c>
      <c r="I88" s="70">
        <f>I87*2</f>
        <v>8660</v>
      </c>
      <c r="J88" s="56"/>
      <c r="K88" s="53">
        <f t="shared" si="27"/>
        <v>0</v>
      </c>
      <c r="L88" s="41"/>
    </row>
    <row r="89" spans="1:12" ht="57.6">
      <c r="A89" s="41" t="s">
        <v>413</v>
      </c>
      <c r="B89" s="47" t="s">
        <v>279</v>
      </c>
      <c r="C89" s="48" t="s">
        <v>10</v>
      </c>
      <c r="D89" s="67">
        <f>I90+I91+I92+I93</f>
        <v>827</v>
      </c>
      <c r="E89" s="55"/>
      <c r="F89" s="52">
        <f t="shared" ref="F89" si="28">E89*D89</f>
        <v>0</v>
      </c>
      <c r="G89" s="42"/>
      <c r="H89" s="43"/>
      <c r="I89" s="70"/>
      <c r="J89" s="56"/>
      <c r="K89" s="53"/>
      <c r="L89" s="41"/>
    </row>
    <row r="90" spans="1:12">
      <c r="A90" s="41" t="s">
        <v>414</v>
      </c>
      <c r="B90" s="47"/>
      <c r="C90" s="48"/>
      <c r="D90" s="67"/>
      <c r="E90" s="55"/>
      <c r="F90" s="53"/>
      <c r="G90" s="47" t="s">
        <v>50</v>
      </c>
      <c r="H90" s="48" t="s">
        <v>10</v>
      </c>
      <c r="I90" s="67">
        <v>2</v>
      </c>
      <c r="J90" s="56"/>
      <c r="K90" s="53">
        <f t="shared" ref="K90:K95" si="29">I90*J90</f>
        <v>0</v>
      </c>
      <c r="L90" s="41"/>
    </row>
    <row r="91" spans="1:12">
      <c r="A91" s="41" t="s">
        <v>415</v>
      </c>
      <c r="B91" s="47"/>
      <c r="C91" s="48"/>
      <c r="D91" s="67"/>
      <c r="E91" s="55"/>
      <c r="F91" s="53"/>
      <c r="G91" s="47" t="s">
        <v>51</v>
      </c>
      <c r="H91" s="48" t="s">
        <v>10</v>
      </c>
      <c r="I91" s="67">
        <v>500</v>
      </c>
      <c r="J91" s="56"/>
      <c r="K91" s="53">
        <f t="shared" si="29"/>
        <v>0</v>
      </c>
      <c r="L91" s="41"/>
    </row>
    <row r="92" spans="1:12">
      <c r="A92" s="41" t="s">
        <v>416</v>
      </c>
      <c r="B92" s="47"/>
      <c r="C92" s="48"/>
      <c r="D92" s="67"/>
      <c r="E92" s="55"/>
      <c r="F92" s="53"/>
      <c r="G92" s="47" t="s">
        <v>268</v>
      </c>
      <c r="H92" s="48" t="s">
        <v>10</v>
      </c>
      <c r="I92" s="67">
        <v>10</v>
      </c>
      <c r="J92" s="56"/>
      <c r="K92" s="53">
        <f t="shared" si="29"/>
        <v>0</v>
      </c>
      <c r="L92" s="41"/>
    </row>
    <row r="93" spans="1:12">
      <c r="A93" s="41" t="s">
        <v>417</v>
      </c>
      <c r="B93" s="47"/>
      <c r="C93" s="48"/>
      <c r="D93" s="67"/>
      <c r="E93" s="55"/>
      <c r="F93" s="53"/>
      <c r="G93" s="47" t="s">
        <v>87</v>
      </c>
      <c r="H93" s="48" t="s">
        <v>10</v>
      </c>
      <c r="I93" s="67">
        <v>315</v>
      </c>
      <c r="J93" s="56"/>
      <c r="K93" s="53">
        <f t="shared" si="29"/>
        <v>0</v>
      </c>
      <c r="L93" s="41"/>
    </row>
    <row r="94" spans="1:12">
      <c r="A94" s="41" t="s">
        <v>418</v>
      </c>
      <c r="B94" s="47"/>
      <c r="C94" s="48"/>
      <c r="D94" s="67"/>
      <c r="E94" s="55"/>
      <c r="F94" s="53"/>
      <c r="G94" s="42" t="s">
        <v>113</v>
      </c>
      <c r="H94" s="43" t="s">
        <v>10</v>
      </c>
      <c r="I94" s="70">
        <f>D89</f>
        <v>827</v>
      </c>
      <c r="J94" s="56"/>
      <c r="K94" s="53">
        <f t="shared" si="29"/>
        <v>0</v>
      </c>
      <c r="L94" s="41"/>
    </row>
    <row r="95" spans="1:12">
      <c r="A95" s="41" t="s">
        <v>419</v>
      </c>
      <c r="B95" s="47"/>
      <c r="C95" s="48"/>
      <c r="D95" s="67"/>
      <c r="E95" s="55"/>
      <c r="F95" s="53"/>
      <c r="G95" s="42" t="s">
        <v>232</v>
      </c>
      <c r="H95" s="43" t="s">
        <v>11</v>
      </c>
      <c r="I95" s="70">
        <f>I94*2</f>
        <v>1654</v>
      </c>
      <c r="J95" s="56"/>
      <c r="K95" s="53">
        <f t="shared" si="29"/>
        <v>0</v>
      </c>
      <c r="L95" s="41"/>
    </row>
    <row r="96" spans="1:12" ht="28.8">
      <c r="A96" s="41" t="s">
        <v>420</v>
      </c>
      <c r="B96" s="47" t="s">
        <v>194</v>
      </c>
      <c r="C96" s="48" t="s">
        <v>10</v>
      </c>
      <c r="D96" s="67">
        <v>250</v>
      </c>
      <c r="E96" s="55"/>
      <c r="F96" s="52">
        <f t="shared" ref="F96:F97" si="30">E96*D96</f>
        <v>0</v>
      </c>
      <c r="G96" s="47"/>
      <c r="H96" s="48"/>
      <c r="I96" s="67"/>
      <c r="J96" s="56"/>
      <c r="K96" s="53"/>
      <c r="L96" s="41"/>
    </row>
    <row r="97" spans="1:12" ht="28.8">
      <c r="A97" s="41" t="s">
        <v>421</v>
      </c>
      <c r="B97" s="47" t="s">
        <v>143</v>
      </c>
      <c r="C97" s="48" t="s">
        <v>10</v>
      </c>
      <c r="D97" s="67">
        <v>200</v>
      </c>
      <c r="E97" s="55"/>
      <c r="F97" s="52">
        <f t="shared" si="30"/>
        <v>0</v>
      </c>
      <c r="G97" s="47"/>
      <c r="H97" s="48"/>
      <c r="I97" s="67"/>
      <c r="J97" s="56"/>
      <c r="K97" s="53"/>
      <c r="L97" s="41"/>
    </row>
    <row r="98" spans="1:12" ht="28.8">
      <c r="A98" s="41" t="s">
        <v>422</v>
      </c>
      <c r="B98" s="47"/>
      <c r="C98" s="48"/>
      <c r="D98" s="67"/>
      <c r="E98" s="55"/>
      <c r="F98" s="53"/>
      <c r="G98" s="47" t="s">
        <v>141</v>
      </c>
      <c r="H98" s="48" t="s">
        <v>10</v>
      </c>
      <c r="I98" s="67">
        <v>100</v>
      </c>
      <c r="J98" s="56"/>
      <c r="K98" s="53">
        <f t="shared" ref="K98:K105" si="31">I98*J98</f>
        <v>0</v>
      </c>
      <c r="L98" s="41"/>
    </row>
    <row r="99" spans="1:12" ht="28.8">
      <c r="A99" s="41" t="s">
        <v>423</v>
      </c>
      <c r="B99" s="47"/>
      <c r="C99" s="48"/>
      <c r="D99" s="67"/>
      <c r="E99" s="55"/>
      <c r="F99" s="53"/>
      <c r="G99" s="47" t="s">
        <v>142</v>
      </c>
      <c r="H99" s="48" t="s">
        <v>10</v>
      </c>
      <c r="I99" s="67">
        <v>100</v>
      </c>
      <c r="J99" s="56"/>
      <c r="K99" s="53">
        <f t="shared" si="31"/>
        <v>0</v>
      </c>
      <c r="L99" s="41"/>
    </row>
    <row r="100" spans="1:12">
      <c r="A100" s="41" t="s">
        <v>424</v>
      </c>
      <c r="B100" s="47"/>
      <c r="C100" s="48"/>
      <c r="D100" s="67"/>
      <c r="E100" s="55"/>
      <c r="F100" s="53"/>
      <c r="G100" s="47" t="s">
        <v>81</v>
      </c>
      <c r="H100" s="48" t="s">
        <v>39</v>
      </c>
      <c r="I100" s="67">
        <v>1</v>
      </c>
      <c r="J100" s="56"/>
      <c r="K100" s="53">
        <f t="shared" si="31"/>
        <v>0</v>
      </c>
      <c r="L100" s="41"/>
    </row>
    <row r="101" spans="1:12">
      <c r="A101" s="41" t="s">
        <v>425</v>
      </c>
      <c r="B101" s="47"/>
      <c r="C101" s="48"/>
      <c r="D101" s="67"/>
      <c r="E101" s="55"/>
      <c r="F101" s="53"/>
      <c r="G101" s="47" t="s">
        <v>82</v>
      </c>
      <c r="H101" s="48" t="s">
        <v>39</v>
      </c>
      <c r="I101" s="67">
        <v>1</v>
      </c>
      <c r="J101" s="56"/>
      <c r="K101" s="53">
        <f t="shared" si="31"/>
        <v>0</v>
      </c>
      <c r="L101" s="41"/>
    </row>
    <row r="102" spans="1:12" ht="28.8">
      <c r="A102" s="41" t="s">
        <v>426</v>
      </c>
      <c r="B102" s="47"/>
      <c r="C102" s="48"/>
      <c r="D102" s="67"/>
      <c r="E102" s="55"/>
      <c r="F102" s="53"/>
      <c r="G102" s="47" t="s">
        <v>144</v>
      </c>
      <c r="H102" s="48" t="s">
        <v>10</v>
      </c>
      <c r="I102" s="67">
        <f>I98</f>
        <v>100</v>
      </c>
      <c r="J102" s="56"/>
      <c r="K102" s="53">
        <f t="shared" si="31"/>
        <v>0</v>
      </c>
      <c r="L102" s="41"/>
    </row>
    <row r="103" spans="1:12" ht="28.8">
      <c r="A103" s="41" t="s">
        <v>427</v>
      </c>
      <c r="B103" s="47"/>
      <c r="C103" s="48"/>
      <c r="D103" s="67"/>
      <c r="E103" s="55"/>
      <c r="F103" s="53"/>
      <c r="G103" s="47" t="s">
        <v>145</v>
      </c>
      <c r="H103" s="48" t="s">
        <v>10</v>
      </c>
      <c r="I103" s="67">
        <f>I99</f>
        <v>100</v>
      </c>
      <c r="J103" s="56"/>
      <c r="K103" s="53">
        <f t="shared" si="31"/>
        <v>0</v>
      </c>
      <c r="L103" s="41"/>
    </row>
    <row r="104" spans="1:12">
      <c r="A104" s="41" t="s">
        <v>428</v>
      </c>
      <c r="B104" s="47"/>
      <c r="C104" s="48"/>
      <c r="D104" s="67"/>
      <c r="E104" s="55"/>
      <c r="F104" s="53"/>
      <c r="G104" s="47" t="s">
        <v>130</v>
      </c>
      <c r="H104" s="48" t="s">
        <v>11</v>
      </c>
      <c r="I104" s="67">
        <v>200</v>
      </c>
      <c r="J104" s="56"/>
      <c r="K104" s="53">
        <f t="shared" si="31"/>
        <v>0</v>
      </c>
      <c r="L104" s="41"/>
    </row>
    <row r="105" spans="1:12">
      <c r="A105" s="41" t="s">
        <v>429</v>
      </c>
      <c r="B105" s="47"/>
      <c r="C105" s="48"/>
      <c r="D105" s="67"/>
      <c r="E105" s="55"/>
      <c r="F105" s="53"/>
      <c r="G105" s="47" t="s">
        <v>131</v>
      </c>
      <c r="H105" s="48" t="s">
        <v>11</v>
      </c>
      <c r="I105" s="67">
        <v>200</v>
      </c>
      <c r="J105" s="56"/>
      <c r="K105" s="53">
        <f t="shared" si="31"/>
        <v>0</v>
      </c>
      <c r="L105" s="41"/>
    </row>
    <row r="106" spans="1:12" ht="28.8">
      <c r="A106" s="41" t="s">
        <v>430</v>
      </c>
      <c r="B106" s="47" t="s">
        <v>133</v>
      </c>
      <c r="C106" s="48" t="s">
        <v>10</v>
      </c>
      <c r="D106" s="67">
        <v>300</v>
      </c>
      <c r="E106" s="55"/>
      <c r="F106" s="52">
        <f t="shared" ref="F106" si="32">E106*D106</f>
        <v>0</v>
      </c>
      <c r="G106" s="47"/>
      <c r="H106" s="48"/>
      <c r="I106" s="67"/>
      <c r="J106" s="56"/>
      <c r="K106" s="53"/>
      <c r="L106" s="41"/>
    </row>
    <row r="107" spans="1:12" ht="28.8">
      <c r="A107" s="41" t="s">
        <v>431</v>
      </c>
      <c r="B107" s="47"/>
      <c r="C107" s="48"/>
      <c r="D107" s="67"/>
      <c r="E107" s="55"/>
      <c r="F107" s="53"/>
      <c r="G107" s="47" t="s">
        <v>141</v>
      </c>
      <c r="H107" s="48" t="s">
        <v>10</v>
      </c>
      <c r="I107" s="67">
        <v>150</v>
      </c>
      <c r="J107" s="56"/>
      <c r="K107" s="53">
        <f t="shared" ref="K107:K120" si="33">I107*J107</f>
        <v>0</v>
      </c>
      <c r="L107" s="41"/>
    </row>
    <row r="108" spans="1:12" ht="28.8">
      <c r="A108" s="41" t="s">
        <v>432</v>
      </c>
      <c r="B108" s="47"/>
      <c r="C108" s="48"/>
      <c r="D108" s="67"/>
      <c r="E108" s="55"/>
      <c r="F108" s="53"/>
      <c r="G108" s="47" t="s">
        <v>142</v>
      </c>
      <c r="H108" s="48" t="s">
        <v>10</v>
      </c>
      <c r="I108" s="67">
        <v>100</v>
      </c>
      <c r="J108" s="56"/>
      <c r="K108" s="53">
        <f t="shared" si="33"/>
        <v>0</v>
      </c>
      <c r="L108" s="41"/>
    </row>
    <row r="109" spans="1:12">
      <c r="A109" s="41" t="s">
        <v>433</v>
      </c>
      <c r="B109" s="47"/>
      <c r="C109" s="48"/>
      <c r="D109" s="67"/>
      <c r="E109" s="55"/>
      <c r="F109" s="53"/>
      <c r="G109" s="47" t="s">
        <v>81</v>
      </c>
      <c r="H109" s="48" t="s">
        <v>39</v>
      </c>
      <c r="I109" s="67">
        <v>1</v>
      </c>
      <c r="J109" s="56"/>
      <c r="K109" s="53">
        <f t="shared" si="33"/>
        <v>0</v>
      </c>
      <c r="L109" s="41"/>
    </row>
    <row r="110" spans="1:12">
      <c r="A110" s="41" t="s">
        <v>434</v>
      </c>
      <c r="B110" s="47"/>
      <c r="C110" s="48"/>
      <c r="D110" s="67"/>
      <c r="E110" s="55"/>
      <c r="F110" s="53"/>
      <c r="G110" s="47" t="s">
        <v>82</v>
      </c>
      <c r="H110" s="48" t="s">
        <v>39</v>
      </c>
      <c r="I110" s="67">
        <v>1</v>
      </c>
      <c r="J110" s="56"/>
      <c r="K110" s="53">
        <f t="shared" si="33"/>
        <v>0</v>
      </c>
      <c r="L110" s="41"/>
    </row>
    <row r="111" spans="1:12" ht="28.8">
      <c r="A111" s="41" t="s">
        <v>435</v>
      </c>
      <c r="B111" s="47"/>
      <c r="C111" s="48"/>
      <c r="D111" s="67"/>
      <c r="E111" s="55"/>
      <c r="F111" s="53"/>
      <c r="G111" s="47" t="s">
        <v>144</v>
      </c>
      <c r="H111" s="48" t="s">
        <v>10</v>
      </c>
      <c r="I111" s="67">
        <f>I107</f>
        <v>150</v>
      </c>
      <c r="J111" s="56"/>
      <c r="K111" s="53">
        <f t="shared" si="33"/>
        <v>0</v>
      </c>
      <c r="L111" s="41"/>
    </row>
    <row r="112" spans="1:12" ht="28.8">
      <c r="A112" s="41" t="s">
        <v>436</v>
      </c>
      <c r="B112" s="47"/>
      <c r="C112" s="48"/>
      <c r="D112" s="67"/>
      <c r="E112" s="55"/>
      <c r="F112" s="53"/>
      <c r="G112" s="47" t="s">
        <v>145</v>
      </c>
      <c r="H112" s="48" t="s">
        <v>10</v>
      </c>
      <c r="I112" s="67">
        <f>I108</f>
        <v>100</v>
      </c>
      <c r="J112" s="56"/>
      <c r="K112" s="53">
        <f t="shared" si="33"/>
        <v>0</v>
      </c>
      <c r="L112" s="41"/>
    </row>
    <row r="113" spans="1:12">
      <c r="A113" s="41" t="s">
        <v>437</v>
      </c>
      <c r="B113" s="47"/>
      <c r="C113" s="48"/>
      <c r="D113" s="67"/>
      <c r="E113" s="55"/>
      <c r="F113" s="53"/>
      <c r="G113" s="47" t="s">
        <v>130</v>
      </c>
      <c r="H113" s="48" t="s">
        <v>11</v>
      </c>
      <c r="I113" s="67">
        <v>200</v>
      </c>
      <c r="J113" s="56"/>
      <c r="K113" s="53">
        <f t="shared" si="33"/>
        <v>0</v>
      </c>
      <c r="L113" s="41"/>
    </row>
    <row r="114" spans="1:12">
      <c r="A114" s="41" t="s">
        <v>438</v>
      </c>
      <c r="B114" s="47"/>
      <c r="C114" s="48"/>
      <c r="D114" s="67"/>
      <c r="E114" s="55"/>
      <c r="F114" s="53"/>
      <c r="G114" s="47" t="s">
        <v>131</v>
      </c>
      <c r="H114" s="48" t="s">
        <v>11</v>
      </c>
      <c r="I114" s="67">
        <v>200</v>
      </c>
      <c r="J114" s="56"/>
      <c r="K114" s="53">
        <f t="shared" si="33"/>
        <v>0</v>
      </c>
      <c r="L114" s="41"/>
    </row>
    <row r="115" spans="1:12">
      <c r="A115" s="41" t="s">
        <v>439</v>
      </c>
      <c r="B115" s="47"/>
      <c r="C115" s="48"/>
      <c r="D115" s="67"/>
      <c r="E115" s="55"/>
      <c r="F115" s="53"/>
      <c r="G115" s="47" t="s">
        <v>83</v>
      </c>
      <c r="H115" s="48" t="s">
        <v>11</v>
      </c>
      <c r="I115" s="67">
        <v>20</v>
      </c>
      <c r="J115" s="56"/>
      <c r="K115" s="53">
        <f t="shared" si="33"/>
        <v>0</v>
      </c>
      <c r="L115" s="41"/>
    </row>
    <row r="116" spans="1:12">
      <c r="A116" s="41" t="s">
        <v>440</v>
      </c>
      <c r="B116" s="47"/>
      <c r="C116" s="48"/>
      <c r="D116" s="67"/>
      <c r="E116" s="55"/>
      <c r="F116" s="53"/>
      <c r="G116" s="47" t="s">
        <v>84</v>
      </c>
      <c r="H116" s="48" t="s">
        <v>11</v>
      </c>
      <c r="I116" s="67">
        <v>20</v>
      </c>
      <c r="J116" s="56"/>
      <c r="K116" s="53">
        <f t="shared" si="33"/>
        <v>0</v>
      </c>
      <c r="L116" s="41"/>
    </row>
    <row r="117" spans="1:12">
      <c r="A117" s="41" t="s">
        <v>441</v>
      </c>
      <c r="B117" s="47"/>
      <c r="C117" s="48"/>
      <c r="D117" s="67"/>
      <c r="E117" s="55"/>
      <c r="F117" s="53"/>
      <c r="G117" s="42" t="s">
        <v>132</v>
      </c>
      <c r="H117" s="48" t="s">
        <v>11</v>
      </c>
      <c r="I117" s="70">
        <v>3</v>
      </c>
      <c r="J117" s="56"/>
      <c r="K117" s="53">
        <f t="shared" si="33"/>
        <v>0</v>
      </c>
      <c r="L117" s="41"/>
    </row>
    <row r="118" spans="1:12">
      <c r="A118" s="41" t="s">
        <v>442</v>
      </c>
      <c r="B118" s="47"/>
      <c r="C118" s="48"/>
      <c r="D118" s="67"/>
      <c r="E118" s="55"/>
      <c r="F118" s="53"/>
      <c r="G118" s="42" t="s">
        <v>134</v>
      </c>
      <c r="H118" s="48" t="s">
        <v>11</v>
      </c>
      <c r="I118" s="70">
        <v>2</v>
      </c>
      <c r="J118" s="56"/>
      <c r="K118" s="53">
        <f t="shared" si="33"/>
        <v>0</v>
      </c>
      <c r="L118" s="41"/>
    </row>
    <row r="119" spans="1:12">
      <c r="A119" s="41" t="s">
        <v>443</v>
      </c>
      <c r="B119" s="47"/>
      <c r="C119" s="48"/>
      <c r="D119" s="67"/>
      <c r="E119" s="55"/>
      <c r="F119" s="53"/>
      <c r="G119" s="42" t="s">
        <v>168</v>
      </c>
      <c r="H119" s="48" t="s">
        <v>11</v>
      </c>
      <c r="I119" s="70">
        <v>2</v>
      </c>
      <c r="J119" s="56"/>
      <c r="K119" s="53">
        <f t="shared" si="33"/>
        <v>0</v>
      </c>
      <c r="L119" s="41"/>
    </row>
    <row r="120" spans="1:12" ht="28.8">
      <c r="A120" s="41" t="s">
        <v>444</v>
      </c>
      <c r="B120" s="47"/>
      <c r="C120" s="48"/>
      <c r="D120" s="67"/>
      <c r="E120" s="55"/>
      <c r="F120" s="53"/>
      <c r="G120" s="42" t="s">
        <v>169</v>
      </c>
      <c r="H120" s="48" t="s">
        <v>11</v>
      </c>
      <c r="I120" s="70">
        <v>8</v>
      </c>
      <c r="J120" s="56"/>
      <c r="K120" s="53">
        <f t="shared" si="33"/>
        <v>0</v>
      </c>
      <c r="L120" s="41"/>
    </row>
    <row r="121" spans="1:12">
      <c r="A121" s="41" t="s">
        <v>445</v>
      </c>
      <c r="B121" s="49" t="s">
        <v>67</v>
      </c>
      <c r="C121" s="72" t="s">
        <v>10</v>
      </c>
      <c r="D121" s="73">
        <v>30</v>
      </c>
      <c r="E121" s="74"/>
      <c r="F121" s="52">
        <f t="shared" ref="F121" si="34">E121*D121</f>
        <v>0</v>
      </c>
      <c r="G121" s="42"/>
      <c r="H121" s="43"/>
      <c r="I121" s="70"/>
      <c r="J121" s="56"/>
      <c r="K121" s="53"/>
      <c r="L121" s="41"/>
    </row>
    <row r="122" spans="1:12">
      <c r="A122" s="41" t="s">
        <v>446</v>
      </c>
      <c r="B122" s="49"/>
      <c r="C122" s="72"/>
      <c r="D122" s="73"/>
      <c r="E122" s="74"/>
      <c r="F122" s="53"/>
      <c r="G122" s="47" t="s">
        <v>135</v>
      </c>
      <c r="H122" s="48" t="s">
        <v>10</v>
      </c>
      <c r="I122" s="67">
        <v>30</v>
      </c>
      <c r="J122" s="56"/>
      <c r="K122" s="53">
        <f t="shared" ref="K122:K124" si="35">I122*J122</f>
        <v>0</v>
      </c>
      <c r="L122" s="41"/>
    </row>
    <row r="123" spans="1:12">
      <c r="A123" s="41" t="s">
        <v>447</v>
      </c>
      <c r="B123" s="49"/>
      <c r="C123" s="72"/>
      <c r="D123" s="73"/>
      <c r="E123" s="74"/>
      <c r="F123" s="53"/>
      <c r="G123" s="49" t="s">
        <v>136</v>
      </c>
      <c r="H123" s="72" t="s">
        <v>39</v>
      </c>
      <c r="I123" s="73">
        <v>1</v>
      </c>
      <c r="J123" s="56"/>
      <c r="K123" s="53">
        <f t="shared" si="35"/>
        <v>0</v>
      </c>
      <c r="L123" s="41"/>
    </row>
    <row r="124" spans="1:12">
      <c r="A124" s="41" t="s">
        <v>448</v>
      </c>
      <c r="B124" s="49"/>
      <c r="C124" s="72"/>
      <c r="D124" s="73"/>
      <c r="E124" s="74"/>
      <c r="F124" s="53"/>
      <c r="G124" s="49" t="s">
        <v>68</v>
      </c>
      <c r="H124" s="72" t="s">
        <v>10</v>
      </c>
      <c r="I124" s="73">
        <v>30</v>
      </c>
      <c r="J124" s="56"/>
      <c r="K124" s="53">
        <f t="shared" si="35"/>
        <v>0</v>
      </c>
      <c r="L124" s="41"/>
    </row>
    <row r="125" spans="1:12">
      <c r="A125" s="41" t="s">
        <v>449</v>
      </c>
      <c r="B125" s="49" t="s">
        <v>67</v>
      </c>
      <c r="C125" s="72" t="s">
        <v>10</v>
      </c>
      <c r="D125" s="73">
        <v>30</v>
      </c>
      <c r="E125" s="74"/>
      <c r="F125" s="52">
        <f t="shared" ref="F125" si="36">E125*D125</f>
        <v>0</v>
      </c>
      <c r="G125" s="42"/>
      <c r="H125" s="43"/>
      <c r="I125" s="70"/>
      <c r="J125" s="56"/>
      <c r="K125" s="53"/>
      <c r="L125" s="41"/>
    </row>
    <row r="126" spans="1:12">
      <c r="A126" s="41" t="s">
        <v>450</v>
      </c>
      <c r="B126" s="49"/>
      <c r="C126" s="72"/>
      <c r="D126" s="73"/>
      <c r="E126" s="74"/>
      <c r="F126" s="53"/>
      <c r="G126" s="47" t="s">
        <v>137</v>
      </c>
      <c r="H126" s="48" t="s">
        <v>10</v>
      </c>
      <c r="I126" s="73">
        <v>30</v>
      </c>
      <c r="J126" s="56"/>
      <c r="K126" s="53">
        <f t="shared" ref="K126:K138" si="37">I126*J126</f>
        <v>0</v>
      </c>
      <c r="L126" s="41"/>
    </row>
    <row r="127" spans="1:12">
      <c r="A127" s="41" t="s">
        <v>451</v>
      </c>
      <c r="B127" s="49"/>
      <c r="C127" s="72"/>
      <c r="D127" s="73"/>
      <c r="E127" s="74"/>
      <c r="F127" s="53"/>
      <c r="G127" s="49" t="s">
        <v>138</v>
      </c>
      <c r="H127" s="72" t="s">
        <v>39</v>
      </c>
      <c r="I127" s="73">
        <v>1</v>
      </c>
      <c r="J127" s="56"/>
      <c r="K127" s="53">
        <f t="shared" si="37"/>
        <v>0</v>
      </c>
      <c r="L127" s="41"/>
    </row>
    <row r="128" spans="1:12">
      <c r="A128" s="41" t="s">
        <v>452</v>
      </c>
      <c r="B128" s="49"/>
      <c r="C128" s="72"/>
      <c r="D128" s="73"/>
      <c r="E128" s="74"/>
      <c r="F128" s="53"/>
      <c r="G128" s="49" t="s">
        <v>69</v>
      </c>
      <c r="H128" s="72" t="s">
        <v>10</v>
      </c>
      <c r="I128" s="73">
        <v>30</v>
      </c>
      <c r="J128" s="56"/>
      <c r="K128" s="53">
        <f t="shared" si="37"/>
        <v>0</v>
      </c>
      <c r="L128" s="41"/>
    </row>
    <row r="129" spans="1:12">
      <c r="A129" s="41" t="s">
        <v>453</v>
      </c>
      <c r="B129" s="49" t="s">
        <v>155</v>
      </c>
      <c r="C129" s="72" t="s">
        <v>11</v>
      </c>
      <c r="D129" s="73">
        <v>2</v>
      </c>
      <c r="E129" s="74"/>
      <c r="F129" s="52">
        <f t="shared" ref="F129:F130" si="38">E129*D129</f>
        <v>0</v>
      </c>
      <c r="G129" s="49" t="s">
        <v>156</v>
      </c>
      <c r="H129" s="72" t="s">
        <v>11</v>
      </c>
      <c r="I129" s="73">
        <v>2</v>
      </c>
      <c r="J129" s="56"/>
      <c r="K129" s="53">
        <f>I129*J129</f>
        <v>0</v>
      </c>
      <c r="L129" s="41"/>
    </row>
    <row r="130" spans="1:12" ht="43.2">
      <c r="A130" s="41" t="s">
        <v>454</v>
      </c>
      <c r="B130" s="75" t="s">
        <v>230</v>
      </c>
      <c r="C130" s="121" t="s">
        <v>7</v>
      </c>
      <c r="D130" s="78">
        <v>100</v>
      </c>
      <c r="E130" s="55"/>
      <c r="F130" s="52">
        <f t="shared" si="38"/>
        <v>0</v>
      </c>
      <c r="G130" s="96"/>
      <c r="H130" s="120"/>
      <c r="I130" s="96"/>
      <c r="J130" s="96"/>
      <c r="K130" s="96"/>
      <c r="L130" s="41"/>
    </row>
    <row r="131" spans="1:12">
      <c r="A131" s="41" t="s">
        <v>455</v>
      </c>
      <c r="B131" s="75"/>
      <c r="C131" s="76"/>
      <c r="D131" s="77"/>
      <c r="E131" s="55"/>
      <c r="F131" s="52"/>
      <c r="G131" s="75" t="s">
        <v>100</v>
      </c>
      <c r="H131" s="121" t="s">
        <v>10</v>
      </c>
      <c r="I131" s="78">
        <f>CEILING(D130*1.3,1)</f>
        <v>130</v>
      </c>
      <c r="J131" s="56"/>
      <c r="K131" s="53">
        <f>I131*J131</f>
        <v>0</v>
      </c>
      <c r="L131" s="41"/>
    </row>
    <row r="132" spans="1:12">
      <c r="A132" s="41" t="s">
        <v>456</v>
      </c>
      <c r="B132" s="75"/>
      <c r="C132" s="76"/>
      <c r="D132" s="77"/>
      <c r="E132" s="55"/>
      <c r="F132" s="52"/>
      <c r="G132" s="75" t="s">
        <v>198</v>
      </c>
      <c r="H132" s="121" t="s">
        <v>275</v>
      </c>
      <c r="I132" s="78">
        <f>ROUNDUP((D130*4)/3,0)</f>
        <v>134</v>
      </c>
      <c r="J132" s="56"/>
      <c r="K132" s="53">
        <f t="shared" si="37"/>
        <v>0</v>
      </c>
      <c r="L132" s="41"/>
    </row>
    <row r="133" spans="1:12">
      <c r="A133" s="41" t="s">
        <v>457</v>
      </c>
      <c r="B133" s="47"/>
      <c r="C133" s="48"/>
      <c r="D133" s="67"/>
      <c r="E133" s="55"/>
      <c r="F133" s="53"/>
      <c r="G133" s="75" t="s">
        <v>101</v>
      </c>
      <c r="H133" s="121" t="s">
        <v>10</v>
      </c>
      <c r="I133" s="78">
        <f>CEILING(D130*2.2*1.1,1)</f>
        <v>242</v>
      </c>
      <c r="J133" s="56"/>
      <c r="K133" s="53">
        <f t="shared" si="37"/>
        <v>0</v>
      </c>
      <c r="L133" s="41"/>
    </row>
    <row r="134" spans="1:12">
      <c r="A134" s="41" t="s">
        <v>458</v>
      </c>
      <c r="B134" s="47"/>
      <c r="C134" s="48"/>
      <c r="D134" s="67"/>
      <c r="E134" s="55"/>
      <c r="F134" s="53"/>
      <c r="G134" s="75" t="s">
        <v>35</v>
      </c>
      <c r="H134" s="121" t="s">
        <v>10</v>
      </c>
      <c r="I134" s="78">
        <f>CEILING(D130*1.32,1)</f>
        <v>132</v>
      </c>
      <c r="J134" s="56"/>
      <c r="K134" s="53">
        <f t="shared" si="37"/>
        <v>0</v>
      </c>
      <c r="L134" s="41"/>
    </row>
    <row r="135" spans="1:12">
      <c r="A135" s="41" t="s">
        <v>459</v>
      </c>
      <c r="B135" s="47"/>
      <c r="C135" s="48"/>
      <c r="D135" s="67"/>
      <c r="E135" s="55"/>
      <c r="F135" s="53"/>
      <c r="G135" s="75" t="s">
        <v>231</v>
      </c>
      <c r="H135" s="121" t="s">
        <v>12</v>
      </c>
      <c r="I135" s="78">
        <f>D130*0.1</f>
        <v>10</v>
      </c>
      <c r="J135" s="56"/>
      <c r="K135" s="53">
        <f t="shared" si="37"/>
        <v>0</v>
      </c>
      <c r="L135" s="41"/>
    </row>
    <row r="136" spans="1:12">
      <c r="A136" s="41" t="s">
        <v>460</v>
      </c>
      <c r="B136" s="47"/>
      <c r="C136" s="48"/>
      <c r="D136" s="67"/>
      <c r="E136" s="55"/>
      <c r="F136" s="53"/>
      <c r="G136" s="75" t="s">
        <v>102</v>
      </c>
      <c r="H136" s="121" t="s">
        <v>11</v>
      </c>
      <c r="I136" s="78">
        <f>CEILING(D130*1.65/1,1)</f>
        <v>165</v>
      </c>
      <c r="J136" s="56"/>
      <c r="K136" s="53">
        <f t="shared" si="37"/>
        <v>0</v>
      </c>
      <c r="L136" s="41"/>
    </row>
    <row r="137" spans="1:12">
      <c r="A137" s="41" t="s">
        <v>461</v>
      </c>
      <c r="B137" s="47"/>
      <c r="C137" s="48"/>
      <c r="D137" s="67"/>
      <c r="E137" s="55"/>
      <c r="F137" s="53"/>
      <c r="G137" s="75" t="s">
        <v>43</v>
      </c>
      <c r="H137" s="122" t="s">
        <v>11</v>
      </c>
      <c r="I137" s="78">
        <f>CEILING(D130*2.97/1*1.5,0.5)</f>
        <v>445.5</v>
      </c>
      <c r="J137" s="56"/>
      <c r="K137" s="53">
        <f t="shared" si="37"/>
        <v>0</v>
      </c>
      <c r="L137" s="41"/>
    </row>
    <row r="138" spans="1:12">
      <c r="A138" s="41" t="s">
        <v>462</v>
      </c>
      <c r="B138" s="47"/>
      <c r="C138" s="48"/>
      <c r="D138" s="67"/>
      <c r="E138" s="55"/>
      <c r="F138" s="53"/>
      <c r="G138" s="75" t="s">
        <v>200</v>
      </c>
      <c r="H138" s="122" t="s">
        <v>10</v>
      </c>
      <c r="I138" s="78">
        <v>30</v>
      </c>
      <c r="J138" s="56"/>
      <c r="K138" s="53">
        <f t="shared" si="37"/>
        <v>0</v>
      </c>
      <c r="L138" s="41"/>
    </row>
    <row r="139" spans="1:12">
      <c r="A139" s="41" t="s">
        <v>463</v>
      </c>
      <c r="B139" s="47" t="s">
        <v>242</v>
      </c>
      <c r="C139" s="48" t="s">
        <v>7</v>
      </c>
      <c r="D139" s="67">
        <v>200</v>
      </c>
      <c r="E139" s="55"/>
      <c r="F139" s="52">
        <f>E139*D139</f>
        <v>0</v>
      </c>
      <c r="G139" s="42"/>
      <c r="H139" s="43"/>
      <c r="I139" s="70"/>
      <c r="J139" s="56"/>
      <c r="K139" s="53"/>
      <c r="L139" s="41"/>
    </row>
    <row r="140" spans="1:12">
      <c r="A140" s="41" t="s">
        <v>464</v>
      </c>
      <c r="B140" s="47"/>
      <c r="C140" s="48"/>
      <c r="D140" s="67"/>
      <c r="E140" s="55"/>
      <c r="F140" s="53"/>
      <c r="G140" s="42" t="s">
        <v>95</v>
      </c>
      <c r="H140" s="43" t="s">
        <v>9</v>
      </c>
      <c r="I140" s="70">
        <f>0.1*D139</f>
        <v>20</v>
      </c>
      <c r="J140" s="56"/>
      <c r="K140" s="53">
        <f>I140*J140</f>
        <v>0</v>
      </c>
      <c r="L140" s="41"/>
    </row>
    <row r="141" spans="1:12">
      <c r="A141" s="41" t="s">
        <v>465</v>
      </c>
      <c r="B141" s="47"/>
      <c r="C141" s="48"/>
      <c r="D141" s="67"/>
      <c r="E141" s="55"/>
      <c r="F141" s="53"/>
      <c r="G141" s="42" t="s">
        <v>243</v>
      </c>
      <c r="H141" s="43" t="s">
        <v>8</v>
      </c>
      <c r="I141" s="70">
        <f>5*D139</f>
        <v>1000</v>
      </c>
      <c r="J141" s="56"/>
      <c r="K141" s="53">
        <f>I141*J141</f>
        <v>0</v>
      </c>
      <c r="L141" s="41"/>
    </row>
    <row r="142" spans="1:12">
      <c r="A142" s="41" t="s">
        <v>466</v>
      </c>
      <c r="B142" s="47"/>
      <c r="C142" s="48"/>
      <c r="D142" s="67"/>
      <c r="E142" s="55"/>
      <c r="F142" s="53"/>
      <c r="G142" s="42" t="s">
        <v>107</v>
      </c>
      <c r="H142" s="43" t="s">
        <v>10</v>
      </c>
      <c r="I142" s="70">
        <v>200</v>
      </c>
      <c r="J142" s="56"/>
      <c r="K142" s="53">
        <f>I142*J142</f>
        <v>0</v>
      </c>
      <c r="L142" s="41"/>
    </row>
    <row r="143" spans="1:12">
      <c r="A143" s="41" t="s">
        <v>467</v>
      </c>
      <c r="B143" s="47" t="s">
        <v>280</v>
      </c>
      <c r="C143" s="48" t="s">
        <v>7</v>
      </c>
      <c r="D143" s="67">
        <v>1500</v>
      </c>
      <c r="E143" s="55"/>
      <c r="F143" s="53">
        <f>E143*D143</f>
        <v>0</v>
      </c>
      <c r="G143" s="42"/>
      <c r="H143" s="43"/>
      <c r="I143" s="70"/>
      <c r="J143" s="56"/>
      <c r="K143" s="53"/>
      <c r="L143" s="41"/>
    </row>
    <row r="144" spans="1:12">
      <c r="A144" s="41" t="s">
        <v>468</v>
      </c>
      <c r="B144" s="47"/>
      <c r="C144" s="48"/>
      <c r="D144" s="67"/>
      <c r="E144" s="55"/>
      <c r="F144" s="53"/>
      <c r="G144" s="42" t="s">
        <v>95</v>
      </c>
      <c r="H144" s="43" t="s">
        <v>9</v>
      </c>
      <c r="I144" s="70">
        <f>0.1*D143</f>
        <v>150</v>
      </c>
      <c r="J144" s="56"/>
      <c r="K144" s="53">
        <f>I144*J144</f>
        <v>0</v>
      </c>
      <c r="L144" s="41"/>
    </row>
    <row r="145" spans="1:12">
      <c r="A145" s="41" t="s">
        <v>469</v>
      </c>
      <c r="B145" s="47" t="s">
        <v>108</v>
      </c>
      <c r="C145" s="48" t="s">
        <v>7</v>
      </c>
      <c r="D145" s="67">
        <v>400</v>
      </c>
      <c r="E145" s="55"/>
      <c r="F145" s="52">
        <f>E145*D145</f>
        <v>0</v>
      </c>
      <c r="G145" s="42"/>
      <c r="H145" s="43"/>
      <c r="I145" s="70"/>
      <c r="J145" s="56"/>
      <c r="K145" s="53"/>
      <c r="L145" s="41"/>
    </row>
    <row r="146" spans="1:12" ht="28.8">
      <c r="A146" s="41" t="s">
        <v>470</v>
      </c>
      <c r="B146" s="47"/>
      <c r="C146" s="48"/>
      <c r="D146" s="67"/>
      <c r="E146" s="55"/>
      <c r="F146" s="52"/>
      <c r="G146" s="42" t="s">
        <v>245</v>
      </c>
      <c r="H146" s="43" t="s">
        <v>7</v>
      </c>
      <c r="I146" s="70">
        <v>450</v>
      </c>
      <c r="J146" s="56"/>
      <c r="K146" s="53">
        <f>I146*J146</f>
        <v>0</v>
      </c>
      <c r="L146" s="41"/>
    </row>
    <row r="147" spans="1:12">
      <c r="A147" s="41" t="s">
        <v>471</v>
      </c>
      <c r="B147" s="47"/>
      <c r="C147" s="48"/>
      <c r="D147" s="67"/>
      <c r="E147" s="55"/>
      <c r="F147" s="53"/>
      <c r="G147" s="42" t="s">
        <v>95</v>
      </c>
      <c r="H147" s="43" t="s">
        <v>9</v>
      </c>
      <c r="I147" s="70">
        <v>60</v>
      </c>
      <c r="J147" s="56"/>
      <c r="K147" s="53">
        <f>I147*J147</f>
        <v>0</v>
      </c>
      <c r="L147" s="41"/>
    </row>
    <row r="148" spans="1:12">
      <c r="A148" s="41" t="s">
        <v>472</v>
      </c>
      <c r="B148" s="47"/>
      <c r="C148" s="48"/>
      <c r="D148" s="67"/>
      <c r="E148" s="55"/>
      <c r="F148" s="53"/>
      <c r="G148" s="42" t="s">
        <v>105</v>
      </c>
      <c r="H148" s="43" t="s">
        <v>8</v>
      </c>
      <c r="I148" s="70">
        <f>16*D145</f>
        <v>6400</v>
      </c>
      <c r="J148" s="56"/>
      <c r="K148" s="53">
        <f>I148*J148</f>
        <v>0</v>
      </c>
      <c r="L148" s="41"/>
    </row>
    <row r="149" spans="1:12">
      <c r="A149" s="41" t="s">
        <v>473</v>
      </c>
      <c r="B149" s="47"/>
      <c r="C149" s="48"/>
      <c r="D149" s="67"/>
      <c r="E149" s="55"/>
      <c r="F149" s="53"/>
      <c r="G149" s="42" t="s">
        <v>107</v>
      </c>
      <c r="H149" s="43" t="s">
        <v>10</v>
      </c>
      <c r="I149" s="70">
        <v>200</v>
      </c>
      <c r="J149" s="56"/>
      <c r="K149" s="53">
        <f>I149*J149</f>
        <v>0</v>
      </c>
      <c r="L149" s="41"/>
    </row>
    <row r="150" spans="1:12" ht="28.8">
      <c r="A150" s="41" t="s">
        <v>474</v>
      </c>
      <c r="B150" s="47" t="s">
        <v>109</v>
      </c>
      <c r="C150" s="48" t="s">
        <v>7</v>
      </c>
      <c r="D150" s="67">
        <v>1500</v>
      </c>
      <c r="E150" s="55"/>
      <c r="F150" s="52">
        <f t="shared" ref="F150" si="39">E150*D150</f>
        <v>0</v>
      </c>
      <c r="G150" s="42"/>
      <c r="H150" s="43"/>
      <c r="I150" s="70"/>
      <c r="J150" s="56"/>
      <c r="K150" s="53"/>
      <c r="L150" s="41"/>
    </row>
    <row r="151" spans="1:12">
      <c r="A151" s="41" t="s">
        <v>475</v>
      </c>
      <c r="B151" s="47"/>
      <c r="C151" s="48"/>
      <c r="D151" s="67"/>
      <c r="E151" s="55"/>
      <c r="F151" s="53"/>
      <c r="G151" s="42" t="s">
        <v>95</v>
      </c>
      <c r="H151" s="43" t="s">
        <v>9</v>
      </c>
      <c r="I151" s="70">
        <f>0.1*D150</f>
        <v>150</v>
      </c>
      <c r="J151" s="56"/>
      <c r="K151" s="53">
        <f t="shared" ref="K151:K152" si="40">I151*J151</f>
        <v>0</v>
      </c>
      <c r="L151" s="41"/>
    </row>
    <row r="152" spans="1:12">
      <c r="A152" s="41" t="s">
        <v>476</v>
      </c>
      <c r="B152" s="47"/>
      <c r="C152" s="48"/>
      <c r="D152" s="67"/>
      <c r="E152" s="55"/>
      <c r="F152" s="53"/>
      <c r="G152" s="42" t="s">
        <v>244</v>
      </c>
      <c r="H152" s="43" t="s">
        <v>8</v>
      </c>
      <c r="I152" s="70">
        <f>2.4*D150</f>
        <v>3600</v>
      </c>
      <c r="J152" s="56"/>
      <c r="K152" s="53">
        <f t="shared" si="40"/>
        <v>0</v>
      </c>
      <c r="L152" s="41"/>
    </row>
    <row r="153" spans="1:12" ht="28.8">
      <c r="A153" s="41" t="s">
        <v>477</v>
      </c>
      <c r="B153" s="47" t="s">
        <v>45</v>
      </c>
      <c r="C153" s="48" t="s">
        <v>7</v>
      </c>
      <c r="D153" s="67">
        <v>200</v>
      </c>
      <c r="E153" s="55"/>
      <c r="F153" s="52">
        <f t="shared" ref="F153" si="41">E153*D153</f>
        <v>0</v>
      </c>
      <c r="G153" s="42"/>
      <c r="H153" s="39"/>
      <c r="I153" s="70"/>
      <c r="J153" s="56"/>
      <c r="K153" s="53"/>
      <c r="L153" s="41"/>
    </row>
    <row r="154" spans="1:12">
      <c r="A154" s="41" t="s">
        <v>478</v>
      </c>
      <c r="B154" s="47"/>
      <c r="C154" s="48"/>
      <c r="D154" s="67"/>
      <c r="E154" s="55"/>
      <c r="F154" s="53"/>
      <c r="G154" s="42" t="s">
        <v>95</v>
      </c>
      <c r="H154" s="43" t="s">
        <v>9</v>
      </c>
      <c r="I154" s="70">
        <f>0.1*D153</f>
        <v>20</v>
      </c>
      <c r="J154" s="56"/>
      <c r="K154" s="53">
        <f t="shared" ref="K154:K156" si="42">I154*J154</f>
        <v>0</v>
      </c>
      <c r="L154" s="41"/>
    </row>
    <row r="155" spans="1:12">
      <c r="A155" s="41" t="s">
        <v>479</v>
      </c>
      <c r="B155" s="47"/>
      <c r="C155" s="48"/>
      <c r="D155" s="67"/>
      <c r="E155" s="55"/>
      <c r="F155" s="53"/>
      <c r="G155" s="47" t="s">
        <v>44</v>
      </c>
      <c r="H155" s="48" t="s">
        <v>8</v>
      </c>
      <c r="I155" s="67">
        <f>17*D153</f>
        <v>3400</v>
      </c>
      <c r="J155" s="55"/>
      <c r="K155" s="53">
        <f t="shared" si="42"/>
        <v>0</v>
      </c>
      <c r="L155" s="41"/>
    </row>
    <row r="156" spans="1:12">
      <c r="A156" s="41" t="s">
        <v>480</v>
      </c>
      <c r="B156" s="47"/>
      <c r="C156" s="48"/>
      <c r="D156" s="67"/>
      <c r="E156" s="55"/>
      <c r="F156" s="53"/>
      <c r="G156" s="47" t="s">
        <v>21</v>
      </c>
      <c r="H156" s="48" t="s">
        <v>10</v>
      </c>
      <c r="I156" s="67">
        <v>25</v>
      </c>
      <c r="J156" s="55"/>
      <c r="K156" s="53">
        <f t="shared" si="42"/>
        <v>0</v>
      </c>
      <c r="L156" s="41"/>
    </row>
    <row r="157" spans="1:12" ht="28.8">
      <c r="A157" s="41" t="s">
        <v>481</v>
      </c>
      <c r="B157" s="47" t="s">
        <v>246</v>
      </c>
      <c r="C157" s="48" t="s">
        <v>7</v>
      </c>
      <c r="D157" s="67">
        <v>25</v>
      </c>
      <c r="E157" s="55"/>
      <c r="F157" s="52">
        <f t="shared" ref="F157" si="43">E157*D157</f>
        <v>0</v>
      </c>
      <c r="G157" s="42"/>
      <c r="H157" s="43"/>
      <c r="I157" s="70"/>
      <c r="J157" s="56"/>
      <c r="K157" s="53"/>
      <c r="L157" s="41"/>
    </row>
    <row r="158" spans="1:12">
      <c r="A158" s="41" t="s">
        <v>482</v>
      </c>
      <c r="B158" s="47"/>
      <c r="C158" s="48"/>
      <c r="D158" s="67"/>
      <c r="E158" s="55"/>
      <c r="F158" s="53"/>
      <c r="G158" s="42" t="s">
        <v>95</v>
      </c>
      <c r="H158" s="43" t="s">
        <v>9</v>
      </c>
      <c r="I158" s="70">
        <f>0.1*D157</f>
        <v>2.5</v>
      </c>
      <c r="J158" s="56"/>
      <c r="K158" s="53">
        <f t="shared" ref="K158:K159" si="44">I158*J158</f>
        <v>0</v>
      </c>
      <c r="L158" s="41"/>
    </row>
    <row r="159" spans="1:12">
      <c r="A159" s="41" t="s">
        <v>483</v>
      </c>
      <c r="B159" s="47"/>
      <c r="C159" s="48"/>
      <c r="D159" s="67"/>
      <c r="E159" s="55"/>
      <c r="F159" s="53"/>
      <c r="G159" s="42" t="s">
        <v>244</v>
      </c>
      <c r="H159" s="43" t="s">
        <v>8</v>
      </c>
      <c r="I159" s="70">
        <f>2.4*D157</f>
        <v>60</v>
      </c>
      <c r="J159" s="56"/>
      <c r="K159" s="53">
        <f t="shared" si="44"/>
        <v>0</v>
      </c>
      <c r="L159" s="41"/>
    </row>
    <row r="160" spans="1:12" ht="43.2">
      <c r="A160" s="41" t="s">
        <v>484</v>
      </c>
      <c r="B160" s="47" t="s">
        <v>281</v>
      </c>
      <c r="C160" s="48" t="s">
        <v>7</v>
      </c>
      <c r="D160" s="67">
        <f>D150</f>
        <v>1500</v>
      </c>
      <c r="E160" s="55"/>
      <c r="F160" s="52">
        <f t="shared" ref="F160" si="45">E160*D160</f>
        <v>0</v>
      </c>
      <c r="G160" s="42"/>
      <c r="H160" s="43"/>
      <c r="I160" s="70"/>
      <c r="J160" s="56"/>
      <c r="K160" s="53"/>
      <c r="L160" s="41"/>
    </row>
    <row r="161" spans="1:12">
      <c r="A161" s="41" t="s">
        <v>485</v>
      </c>
      <c r="B161" s="47"/>
      <c r="C161" s="48"/>
      <c r="D161" s="67"/>
      <c r="E161" s="55"/>
      <c r="F161" s="53"/>
      <c r="G161" s="42" t="s">
        <v>95</v>
      </c>
      <c r="H161" s="43" t="s">
        <v>9</v>
      </c>
      <c r="I161" s="70">
        <f>0.1*D160</f>
        <v>150</v>
      </c>
      <c r="J161" s="56"/>
      <c r="K161" s="53">
        <f t="shared" ref="K161:K162" si="46">I161*J161</f>
        <v>0</v>
      </c>
      <c r="L161" s="41"/>
    </row>
    <row r="162" spans="1:12" ht="28.8">
      <c r="A162" s="41" t="s">
        <v>486</v>
      </c>
      <c r="B162" s="47"/>
      <c r="C162" s="48"/>
      <c r="D162" s="67"/>
      <c r="E162" s="55"/>
      <c r="F162" s="53"/>
      <c r="G162" s="47" t="s">
        <v>116</v>
      </c>
      <c r="H162" s="48" t="s">
        <v>9</v>
      </c>
      <c r="I162" s="67">
        <f>2*0.3*D160</f>
        <v>900</v>
      </c>
      <c r="J162" s="56"/>
      <c r="K162" s="53">
        <f t="shared" si="46"/>
        <v>0</v>
      </c>
      <c r="L162" s="41"/>
    </row>
    <row r="163" spans="1:12">
      <c r="A163" s="41" t="s">
        <v>487</v>
      </c>
      <c r="B163" s="47"/>
      <c r="C163" s="48"/>
      <c r="D163" s="67"/>
      <c r="E163" s="55"/>
      <c r="F163" s="53"/>
      <c r="G163" s="47" t="s">
        <v>282</v>
      </c>
      <c r="H163" s="48" t="s">
        <v>9</v>
      </c>
      <c r="I163" s="67">
        <f>D160*0.25</f>
        <v>375</v>
      </c>
      <c r="J163" s="56"/>
      <c r="K163" s="53">
        <f>I163*J163</f>
        <v>0</v>
      </c>
      <c r="L163" s="41"/>
    </row>
    <row r="164" spans="1:12" ht="43.2">
      <c r="A164" s="41" t="s">
        <v>488</v>
      </c>
      <c r="B164" s="47" t="s">
        <v>247</v>
      </c>
      <c r="C164" s="48" t="s">
        <v>7</v>
      </c>
      <c r="D164" s="67">
        <f>D153</f>
        <v>200</v>
      </c>
      <c r="E164" s="55"/>
      <c r="F164" s="52">
        <f t="shared" ref="F164" si="47">E164*D164</f>
        <v>0</v>
      </c>
      <c r="G164" s="42"/>
      <c r="H164" s="43"/>
      <c r="I164" s="70"/>
      <c r="J164" s="56"/>
      <c r="K164" s="53"/>
      <c r="L164" s="41"/>
    </row>
    <row r="165" spans="1:12">
      <c r="A165" s="41" t="s">
        <v>489</v>
      </c>
      <c r="B165" s="47"/>
      <c r="C165" s="48"/>
      <c r="D165" s="67"/>
      <c r="E165" s="55"/>
      <c r="F165" s="53"/>
      <c r="G165" s="42" t="s">
        <v>95</v>
      </c>
      <c r="H165" s="43" t="s">
        <v>9</v>
      </c>
      <c r="I165" s="70">
        <f>0.1*D164</f>
        <v>20</v>
      </c>
      <c r="J165" s="56"/>
      <c r="K165" s="53">
        <f t="shared" ref="K165:K166" si="48">I165*J165</f>
        <v>0</v>
      </c>
      <c r="L165" s="41"/>
    </row>
    <row r="166" spans="1:12" ht="28.8">
      <c r="A166" s="41" t="s">
        <v>490</v>
      </c>
      <c r="B166" s="47"/>
      <c r="C166" s="48"/>
      <c r="D166" s="67"/>
      <c r="E166" s="55"/>
      <c r="F166" s="53"/>
      <c r="G166" s="47" t="s">
        <v>116</v>
      </c>
      <c r="H166" s="48" t="s">
        <v>9</v>
      </c>
      <c r="I166" s="67">
        <f>2*0.3*D164</f>
        <v>120</v>
      </c>
      <c r="J166" s="56"/>
      <c r="K166" s="53">
        <f t="shared" si="48"/>
        <v>0</v>
      </c>
      <c r="L166" s="41"/>
    </row>
    <row r="167" spans="1:12">
      <c r="A167" s="41" t="s">
        <v>491</v>
      </c>
      <c r="B167" s="47"/>
      <c r="C167" s="48"/>
      <c r="D167" s="67"/>
      <c r="E167" s="55"/>
      <c r="F167" s="53"/>
      <c r="G167" s="47" t="s">
        <v>282</v>
      </c>
      <c r="H167" s="48" t="s">
        <v>9</v>
      </c>
      <c r="I167" s="67">
        <f>D164*0.25</f>
        <v>50</v>
      </c>
      <c r="J167" s="56"/>
      <c r="K167" s="53">
        <f>I167*J167</f>
        <v>0</v>
      </c>
      <c r="L167" s="41"/>
    </row>
    <row r="168" spans="1:12" ht="62.25" customHeight="1">
      <c r="A168" s="41" t="s">
        <v>492</v>
      </c>
      <c r="B168" s="47" t="s">
        <v>187</v>
      </c>
      <c r="C168" s="48" t="s">
        <v>7</v>
      </c>
      <c r="D168" s="67">
        <v>300</v>
      </c>
      <c r="E168" s="55"/>
      <c r="F168" s="52">
        <f t="shared" ref="F168" si="49">E168*D168</f>
        <v>0</v>
      </c>
      <c r="G168" s="42"/>
      <c r="H168" s="43"/>
      <c r="I168" s="70"/>
      <c r="J168" s="56"/>
      <c r="K168" s="53"/>
      <c r="L168" s="41"/>
    </row>
    <row r="169" spans="1:12">
      <c r="A169" s="41" t="s">
        <v>493</v>
      </c>
      <c r="B169" s="47"/>
      <c r="C169" s="48"/>
      <c r="D169" s="67"/>
      <c r="E169" s="55"/>
      <c r="F169" s="53"/>
      <c r="G169" s="47" t="s">
        <v>36</v>
      </c>
      <c r="H169" s="48" t="s">
        <v>9</v>
      </c>
      <c r="I169" s="67">
        <v>15</v>
      </c>
      <c r="J169" s="56"/>
      <c r="K169" s="53">
        <f t="shared" ref="K169:K184" si="50">I169*J169</f>
        <v>0</v>
      </c>
      <c r="L169" s="41"/>
    </row>
    <row r="170" spans="1:12" ht="28.8">
      <c r="A170" s="41" t="s">
        <v>494</v>
      </c>
      <c r="B170" s="47"/>
      <c r="C170" s="48"/>
      <c r="D170" s="67"/>
      <c r="E170" s="55"/>
      <c r="F170" s="53"/>
      <c r="G170" s="47" t="s">
        <v>117</v>
      </c>
      <c r="H170" s="48" t="s">
        <v>7</v>
      </c>
      <c r="I170" s="67">
        <f>D168*1.1</f>
        <v>330</v>
      </c>
      <c r="J170" s="56"/>
      <c r="K170" s="53">
        <f t="shared" si="50"/>
        <v>0</v>
      </c>
      <c r="L170" s="41"/>
    </row>
    <row r="171" spans="1:12">
      <c r="A171" s="41" t="s">
        <v>495</v>
      </c>
      <c r="B171" s="47"/>
      <c r="C171" s="48"/>
      <c r="D171" s="67"/>
      <c r="E171" s="55"/>
      <c r="F171" s="53"/>
      <c r="G171" s="47" t="s">
        <v>233</v>
      </c>
      <c r="H171" s="48" t="s">
        <v>7</v>
      </c>
      <c r="I171" s="67">
        <v>15</v>
      </c>
      <c r="J171" s="56"/>
      <c r="K171" s="53">
        <f t="shared" si="50"/>
        <v>0</v>
      </c>
      <c r="L171" s="41"/>
    </row>
    <row r="172" spans="1:12">
      <c r="A172" s="41" t="s">
        <v>496</v>
      </c>
      <c r="B172" s="47"/>
      <c r="C172" s="48"/>
      <c r="D172" s="67"/>
      <c r="E172" s="55"/>
      <c r="F172" s="53"/>
      <c r="G172" s="47" t="s">
        <v>118</v>
      </c>
      <c r="H172" s="48" t="s">
        <v>8</v>
      </c>
      <c r="I172" s="67">
        <f>5*D168</f>
        <v>1500</v>
      </c>
      <c r="J172" s="56"/>
      <c r="K172" s="53">
        <f t="shared" si="50"/>
        <v>0</v>
      </c>
      <c r="L172" s="41"/>
    </row>
    <row r="173" spans="1:12">
      <c r="A173" s="41" t="s">
        <v>497</v>
      </c>
      <c r="B173" s="47"/>
      <c r="C173" s="48"/>
      <c r="D173" s="67"/>
      <c r="E173" s="55"/>
      <c r="F173" s="53"/>
      <c r="G173" s="47" t="s">
        <v>76</v>
      </c>
      <c r="H173" s="48" t="s">
        <v>8</v>
      </c>
      <c r="I173" s="67">
        <f>0.5*80</f>
        <v>40</v>
      </c>
      <c r="J173" s="56"/>
      <c r="K173" s="53">
        <f t="shared" si="50"/>
        <v>0</v>
      </c>
      <c r="L173" s="41"/>
    </row>
    <row r="174" spans="1:12">
      <c r="A174" s="41" t="s">
        <v>498</v>
      </c>
      <c r="B174" s="47"/>
      <c r="C174" s="48"/>
      <c r="D174" s="67"/>
      <c r="E174" s="55"/>
      <c r="F174" s="53"/>
      <c r="G174" s="47" t="s">
        <v>77</v>
      </c>
      <c r="H174" s="48" t="s">
        <v>78</v>
      </c>
      <c r="I174" s="67">
        <v>20</v>
      </c>
      <c r="J174" s="56"/>
      <c r="K174" s="53">
        <f t="shared" si="50"/>
        <v>0</v>
      </c>
      <c r="L174" s="41"/>
    </row>
    <row r="175" spans="1:12">
      <c r="A175" s="41" t="s">
        <v>499</v>
      </c>
      <c r="B175" s="47"/>
      <c r="C175" s="48"/>
      <c r="D175" s="67"/>
      <c r="E175" s="55"/>
      <c r="F175" s="53"/>
      <c r="G175" s="47" t="s">
        <v>79</v>
      </c>
      <c r="H175" s="48" t="s">
        <v>78</v>
      </c>
      <c r="I175" s="67">
        <v>8</v>
      </c>
      <c r="J175" s="56"/>
      <c r="K175" s="53">
        <f t="shared" si="50"/>
        <v>0</v>
      </c>
      <c r="L175" s="41"/>
    </row>
    <row r="176" spans="1:12" ht="28.8">
      <c r="A176" s="41" t="s">
        <v>500</v>
      </c>
      <c r="B176" s="47" t="s">
        <v>206</v>
      </c>
      <c r="C176" s="48" t="s">
        <v>7</v>
      </c>
      <c r="D176" s="67">
        <v>120</v>
      </c>
      <c r="E176" s="55"/>
      <c r="F176" s="52">
        <f t="shared" ref="F176" si="51">E176*D176</f>
        <v>0</v>
      </c>
      <c r="G176" s="47"/>
      <c r="H176" s="48"/>
      <c r="I176" s="67"/>
      <c r="J176" s="56"/>
      <c r="K176" s="53"/>
      <c r="L176" s="41"/>
    </row>
    <row r="177" spans="1:12">
      <c r="A177" s="41" t="s">
        <v>501</v>
      </c>
      <c r="B177" s="47"/>
      <c r="C177" s="48"/>
      <c r="D177" s="67"/>
      <c r="E177" s="55"/>
      <c r="F177" s="53"/>
      <c r="G177" s="42" t="s">
        <v>95</v>
      </c>
      <c r="H177" s="43" t="s">
        <v>9</v>
      </c>
      <c r="I177" s="70">
        <f>0.1*D176</f>
        <v>12</v>
      </c>
      <c r="J177" s="56"/>
      <c r="K177" s="53">
        <f t="shared" si="50"/>
        <v>0</v>
      </c>
      <c r="L177" s="41"/>
    </row>
    <row r="178" spans="1:12" ht="28.8">
      <c r="A178" s="41" t="s">
        <v>502</v>
      </c>
      <c r="B178" s="47" t="s">
        <v>203</v>
      </c>
      <c r="C178" s="48" t="s">
        <v>7</v>
      </c>
      <c r="D178" s="67">
        <v>600</v>
      </c>
      <c r="E178" s="55"/>
      <c r="F178" s="52">
        <f t="shared" ref="F178" si="52">E178*D178</f>
        <v>0</v>
      </c>
      <c r="G178" s="47"/>
      <c r="H178" s="48"/>
      <c r="I178" s="67"/>
      <c r="J178" s="56"/>
      <c r="K178" s="53"/>
      <c r="L178" s="41"/>
    </row>
    <row r="179" spans="1:12">
      <c r="A179" s="41" t="s">
        <v>503</v>
      </c>
      <c r="B179" s="47"/>
      <c r="C179" s="48"/>
      <c r="D179" s="67"/>
      <c r="E179" s="55"/>
      <c r="F179" s="53"/>
      <c r="G179" s="47" t="s">
        <v>204</v>
      </c>
      <c r="H179" s="48" t="s">
        <v>7</v>
      </c>
      <c r="I179" s="67">
        <f>1.1*D178</f>
        <v>660</v>
      </c>
      <c r="J179" s="56"/>
      <c r="K179" s="53">
        <f t="shared" si="50"/>
        <v>0</v>
      </c>
      <c r="L179" s="41"/>
    </row>
    <row r="180" spans="1:12">
      <c r="A180" s="41" t="s">
        <v>504</v>
      </c>
      <c r="B180" s="47"/>
      <c r="C180" s="48"/>
      <c r="D180" s="67"/>
      <c r="E180" s="55"/>
      <c r="F180" s="53"/>
      <c r="G180" s="47" t="s">
        <v>205</v>
      </c>
      <c r="H180" s="48" t="s">
        <v>8</v>
      </c>
      <c r="I180" s="67">
        <f>0.5*I179</f>
        <v>330</v>
      </c>
      <c r="J180" s="56"/>
      <c r="K180" s="53">
        <f t="shared" si="50"/>
        <v>0</v>
      </c>
      <c r="L180" s="41"/>
    </row>
    <row r="181" spans="1:12">
      <c r="A181" s="41" t="s">
        <v>505</v>
      </c>
      <c r="B181" s="47" t="s">
        <v>207</v>
      </c>
      <c r="C181" s="48" t="s">
        <v>10</v>
      </c>
      <c r="D181" s="67">
        <v>350</v>
      </c>
      <c r="E181" s="55"/>
      <c r="F181" s="52">
        <f t="shared" ref="F181" si="53">E181*D181</f>
        <v>0</v>
      </c>
      <c r="G181" s="47"/>
      <c r="H181" s="48"/>
      <c r="I181" s="67"/>
      <c r="J181" s="56"/>
      <c r="K181" s="53"/>
      <c r="L181" s="41"/>
    </row>
    <row r="182" spans="1:12">
      <c r="A182" s="41" t="s">
        <v>506</v>
      </c>
      <c r="B182" s="47"/>
      <c r="C182" s="48"/>
      <c r="D182" s="67"/>
      <c r="E182" s="55"/>
      <c r="F182" s="53"/>
      <c r="G182" s="47" t="s">
        <v>208</v>
      </c>
      <c r="H182" s="48" t="s">
        <v>10</v>
      </c>
      <c r="I182" s="67">
        <v>350</v>
      </c>
      <c r="J182" s="56"/>
      <c r="K182" s="53">
        <f t="shared" si="50"/>
        <v>0</v>
      </c>
      <c r="L182" s="41"/>
    </row>
    <row r="183" spans="1:12">
      <c r="A183" s="41" t="s">
        <v>507</v>
      </c>
      <c r="B183" s="47"/>
      <c r="C183" s="48"/>
      <c r="D183" s="67"/>
      <c r="E183" s="55"/>
      <c r="F183" s="53"/>
      <c r="G183" s="47" t="s">
        <v>204</v>
      </c>
      <c r="H183" s="48" t="s">
        <v>7</v>
      </c>
      <c r="I183" s="67">
        <f>D181*0.06</f>
        <v>21</v>
      </c>
      <c r="J183" s="56"/>
      <c r="K183" s="53">
        <f t="shared" si="50"/>
        <v>0</v>
      </c>
      <c r="L183" s="41"/>
    </row>
    <row r="184" spans="1:12">
      <c r="A184" s="41" t="s">
        <v>508</v>
      </c>
      <c r="B184" s="47"/>
      <c r="C184" s="48"/>
      <c r="D184" s="67"/>
      <c r="E184" s="55"/>
      <c r="F184" s="53"/>
      <c r="G184" s="47" t="s">
        <v>209</v>
      </c>
      <c r="H184" s="48" t="s">
        <v>39</v>
      </c>
      <c r="I184" s="67">
        <v>1</v>
      </c>
      <c r="J184" s="56"/>
      <c r="K184" s="53">
        <f t="shared" si="50"/>
        <v>0</v>
      </c>
      <c r="L184" s="41"/>
    </row>
    <row r="185" spans="1:12" ht="43.2">
      <c r="A185" s="41" t="s">
        <v>509</v>
      </c>
      <c r="B185" s="47" t="s">
        <v>60</v>
      </c>
      <c r="C185" s="48" t="s">
        <v>7</v>
      </c>
      <c r="D185" s="67">
        <v>100</v>
      </c>
      <c r="E185" s="55"/>
      <c r="F185" s="52">
        <f t="shared" ref="F185" si="54">E185*D185</f>
        <v>0</v>
      </c>
      <c r="G185" s="42"/>
      <c r="H185" s="43"/>
      <c r="I185" s="70"/>
      <c r="J185" s="56"/>
      <c r="K185" s="53"/>
      <c r="L185" s="41"/>
    </row>
    <row r="186" spans="1:12">
      <c r="A186" s="41" t="s">
        <v>510</v>
      </c>
      <c r="B186" s="47"/>
      <c r="C186" s="48"/>
      <c r="D186" s="67"/>
      <c r="E186" s="55"/>
      <c r="F186" s="53"/>
      <c r="G186" s="47" t="s">
        <v>36</v>
      </c>
      <c r="H186" s="48" t="s">
        <v>9</v>
      </c>
      <c r="I186" s="67">
        <f>D185*0.1</f>
        <v>10</v>
      </c>
      <c r="J186" s="56"/>
      <c r="K186" s="53">
        <f t="shared" ref="K186:K191" si="55">I186*J186</f>
        <v>0</v>
      </c>
      <c r="L186" s="41"/>
    </row>
    <row r="187" spans="1:12">
      <c r="A187" s="41" t="s">
        <v>511</v>
      </c>
      <c r="B187" s="47"/>
      <c r="C187" s="48"/>
      <c r="D187" s="67"/>
      <c r="E187" s="55"/>
      <c r="F187" s="53"/>
      <c r="G187" s="47" t="s">
        <v>126</v>
      </c>
      <c r="H187" s="48" t="s">
        <v>7</v>
      </c>
      <c r="I187" s="67">
        <f>D185*1.1</f>
        <v>110.00000000000001</v>
      </c>
      <c r="J187" s="56"/>
      <c r="K187" s="53">
        <f t="shared" si="55"/>
        <v>0</v>
      </c>
      <c r="L187" s="41"/>
    </row>
    <row r="188" spans="1:12">
      <c r="A188" s="41" t="s">
        <v>512</v>
      </c>
      <c r="B188" s="47"/>
      <c r="C188" s="48"/>
      <c r="D188" s="67"/>
      <c r="E188" s="55"/>
      <c r="F188" s="53"/>
      <c r="G188" s="47" t="s">
        <v>118</v>
      </c>
      <c r="H188" s="48" t="s">
        <v>8</v>
      </c>
      <c r="I188" s="67">
        <f>5*D185</f>
        <v>500</v>
      </c>
      <c r="J188" s="56"/>
      <c r="K188" s="53">
        <f t="shared" si="55"/>
        <v>0</v>
      </c>
      <c r="L188" s="41"/>
    </row>
    <row r="189" spans="1:12">
      <c r="A189" s="41" t="s">
        <v>513</v>
      </c>
      <c r="B189" s="47"/>
      <c r="C189" s="48"/>
      <c r="D189" s="67"/>
      <c r="E189" s="55"/>
      <c r="F189" s="53"/>
      <c r="G189" s="47" t="s">
        <v>76</v>
      </c>
      <c r="H189" s="48" t="s">
        <v>8</v>
      </c>
      <c r="I189" s="67">
        <f>0.5*80</f>
        <v>40</v>
      </c>
      <c r="J189" s="56"/>
      <c r="K189" s="53">
        <f t="shared" si="55"/>
        <v>0</v>
      </c>
      <c r="L189" s="41"/>
    </row>
    <row r="190" spans="1:12">
      <c r="A190" s="41" t="s">
        <v>514</v>
      </c>
      <c r="B190" s="47"/>
      <c r="C190" s="48"/>
      <c r="D190" s="67"/>
      <c r="E190" s="55"/>
      <c r="F190" s="53"/>
      <c r="G190" s="47" t="s">
        <v>77</v>
      </c>
      <c r="H190" s="48" t="s">
        <v>78</v>
      </c>
      <c r="I190" s="67">
        <v>20</v>
      </c>
      <c r="J190" s="56"/>
      <c r="K190" s="53">
        <f t="shared" si="55"/>
        <v>0</v>
      </c>
      <c r="L190" s="41"/>
    </row>
    <row r="191" spans="1:12">
      <c r="A191" s="41" t="s">
        <v>515</v>
      </c>
      <c r="B191" s="47"/>
      <c r="C191" s="48"/>
      <c r="D191" s="67"/>
      <c r="E191" s="55"/>
      <c r="F191" s="53"/>
      <c r="G191" s="47" t="s">
        <v>79</v>
      </c>
      <c r="H191" s="48" t="s">
        <v>78</v>
      </c>
      <c r="I191" s="67">
        <v>8</v>
      </c>
      <c r="J191" s="56"/>
      <c r="K191" s="53">
        <f t="shared" si="55"/>
        <v>0</v>
      </c>
      <c r="L191" s="41"/>
    </row>
    <row r="192" spans="1:12">
      <c r="A192" s="41" t="s">
        <v>516</v>
      </c>
      <c r="B192" s="47" t="s">
        <v>119</v>
      </c>
      <c r="C192" s="48" t="s">
        <v>7</v>
      </c>
      <c r="D192" s="67">
        <v>650</v>
      </c>
      <c r="E192" s="55"/>
      <c r="F192" s="52">
        <f t="shared" ref="F192" si="56">E192*D192</f>
        <v>0</v>
      </c>
      <c r="G192" s="42"/>
      <c r="H192" s="43"/>
      <c r="I192" s="70"/>
      <c r="J192" s="56"/>
      <c r="K192" s="53"/>
      <c r="L192" s="41"/>
    </row>
    <row r="193" spans="1:12" ht="28.8">
      <c r="A193" s="41" t="s">
        <v>517</v>
      </c>
      <c r="B193" s="47"/>
      <c r="C193" s="48"/>
      <c r="D193" s="67"/>
      <c r="E193" s="55"/>
      <c r="F193" s="53"/>
      <c r="G193" s="47" t="s">
        <v>121</v>
      </c>
      <c r="H193" s="48" t="s">
        <v>7</v>
      </c>
      <c r="I193" s="67">
        <f>CEILING(D192*1.05,0.72)</f>
        <v>682.56</v>
      </c>
      <c r="J193" s="56"/>
      <c r="K193" s="53">
        <f t="shared" ref="K193:K211" si="57">I193*J193</f>
        <v>0</v>
      </c>
      <c r="L193" s="41"/>
    </row>
    <row r="194" spans="1:12">
      <c r="A194" s="41" t="s">
        <v>518</v>
      </c>
      <c r="B194" s="47"/>
      <c r="C194" s="48"/>
      <c r="D194" s="67"/>
      <c r="E194" s="55"/>
      <c r="F194" s="53"/>
      <c r="G194" s="47" t="s">
        <v>124</v>
      </c>
      <c r="H194" s="48" t="s">
        <v>11</v>
      </c>
      <c r="I194" s="67">
        <f>ROUNDUP(D192*1.5,0)</f>
        <v>975</v>
      </c>
      <c r="J194" s="56"/>
      <c r="K194" s="53">
        <f t="shared" si="57"/>
        <v>0</v>
      </c>
      <c r="L194" s="41"/>
    </row>
    <row r="195" spans="1:12">
      <c r="A195" s="41" t="s">
        <v>519</v>
      </c>
      <c r="B195" s="47"/>
      <c r="C195" s="48"/>
      <c r="D195" s="67"/>
      <c r="E195" s="55"/>
      <c r="F195" s="53"/>
      <c r="G195" s="47" t="s">
        <v>123</v>
      </c>
      <c r="H195" s="48" t="s">
        <v>11</v>
      </c>
      <c r="I195" s="67">
        <f>ROUNDUP(D192*0.255,0)</f>
        <v>166</v>
      </c>
      <c r="J195" s="56"/>
      <c r="K195" s="53">
        <f t="shared" si="57"/>
        <v>0</v>
      </c>
      <c r="L195" s="41"/>
    </row>
    <row r="196" spans="1:12">
      <c r="A196" s="41" t="s">
        <v>520</v>
      </c>
      <c r="B196" s="47"/>
      <c r="C196" s="48"/>
      <c r="D196" s="67"/>
      <c r="E196" s="55"/>
      <c r="F196" s="53"/>
      <c r="G196" s="47" t="s">
        <v>125</v>
      </c>
      <c r="H196" s="48" t="s">
        <v>11</v>
      </c>
      <c r="I196" s="67">
        <f>ROUNDUP(D192*0.23,0)</f>
        <v>150</v>
      </c>
      <c r="J196" s="56"/>
      <c r="K196" s="53">
        <f t="shared" si="57"/>
        <v>0</v>
      </c>
      <c r="L196" s="41"/>
    </row>
    <row r="197" spans="1:12">
      <c r="A197" s="41" t="s">
        <v>521</v>
      </c>
      <c r="B197" s="47"/>
      <c r="C197" s="48"/>
      <c r="D197" s="67"/>
      <c r="E197" s="55"/>
      <c r="F197" s="53"/>
      <c r="G197" s="47" t="s">
        <v>31</v>
      </c>
      <c r="H197" s="48" t="s">
        <v>11</v>
      </c>
      <c r="I197" s="67">
        <f>ROUNDUP(D192*1.09,0)</f>
        <v>709</v>
      </c>
      <c r="J197" s="56"/>
      <c r="K197" s="53">
        <f t="shared" si="57"/>
        <v>0</v>
      </c>
      <c r="L197" s="41"/>
    </row>
    <row r="198" spans="1:12">
      <c r="A198" s="41" t="s">
        <v>522</v>
      </c>
      <c r="B198" s="47"/>
      <c r="C198" s="48"/>
      <c r="D198" s="67"/>
      <c r="E198" s="55"/>
      <c r="F198" s="53"/>
      <c r="G198" s="47" t="s">
        <v>32</v>
      </c>
      <c r="H198" s="48" t="s">
        <v>11</v>
      </c>
      <c r="I198" s="67">
        <f>ROUNDUP(D192*1.09,0)</f>
        <v>709</v>
      </c>
      <c r="J198" s="56"/>
      <c r="K198" s="53">
        <f t="shared" si="57"/>
        <v>0</v>
      </c>
      <c r="L198" s="41"/>
    </row>
    <row r="199" spans="1:12">
      <c r="A199" s="41" t="s">
        <v>523</v>
      </c>
      <c r="B199" s="47"/>
      <c r="C199" s="48"/>
      <c r="D199" s="67"/>
      <c r="E199" s="55"/>
      <c r="F199" s="52"/>
      <c r="G199" s="42" t="s">
        <v>80</v>
      </c>
      <c r="H199" s="43" t="s">
        <v>103</v>
      </c>
      <c r="I199" s="70">
        <f>CEILING(D192*0.021,1)</f>
        <v>14</v>
      </c>
      <c r="J199" s="56"/>
      <c r="K199" s="53">
        <f t="shared" si="57"/>
        <v>0</v>
      </c>
      <c r="L199" s="41"/>
    </row>
    <row r="200" spans="1:12">
      <c r="A200" s="41" t="s">
        <v>524</v>
      </c>
      <c r="B200" s="47"/>
      <c r="C200" s="48"/>
      <c r="D200" s="67"/>
      <c r="E200" s="55"/>
      <c r="F200" s="53"/>
      <c r="G200" s="47" t="s">
        <v>120</v>
      </c>
      <c r="H200" s="48" t="s">
        <v>104</v>
      </c>
      <c r="I200" s="67">
        <f>CEILING(D192*0.011,1)</f>
        <v>8</v>
      </c>
      <c r="J200" s="56"/>
      <c r="K200" s="53">
        <f t="shared" si="57"/>
        <v>0</v>
      </c>
      <c r="L200" s="41"/>
    </row>
    <row r="201" spans="1:12">
      <c r="A201" s="41" t="s">
        <v>525</v>
      </c>
      <c r="B201" s="47"/>
      <c r="C201" s="48"/>
      <c r="D201" s="67"/>
      <c r="E201" s="55"/>
      <c r="F201" s="53"/>
      <c r="G201" s="47" t="s">
        <v>33</v>
      </c>
      <c r="H201" s="48" t="s">
        <v>34</v>
      </c>
      <c r="I201" s="67">
        <v>20</v>
      </c>
      <c r="J201" s="56"/>
      <c r="K201" s="53">
        <f t="shared" si="57"/>
        <v>0</v>
      </c>
      <c r="L201" s="41"/>
    </row>
    <row r="202" spans="1:12">
      <c r="A202" s="41" t="s">
        <v>526</v>
      </c>
      <c r="B202" s="47" t="s">
        <v>237</v>
      </c>
      <c r="C202" s="48" t="s">
        <v>7</v>
      </c>
      <c r="D202" s="67">
        <v>100</v>
      </c>
      <c r="E202" s="55"/>
      <c r="F202" s="53">
        <f t="shared" ref="F202" si="58">E202*D202</f>
        <v>0</v>
      </c>
      <c r="G202" s="47"/>
      <c r="H202" s="48"/>
      <c r="I202" s="67"/>
      <c r="J202" s="56"/>
      <c r="K202" s="53"/>
      <c r="L202" s="41"/>
    </row>
    <row r="203" spans="1:12">
      <c r="A203" s="41" t="s">
        <v>527</v>
      </c>
      <c r="B203" s="47"/>
      <c r="C203" s="48"/>
      <c r="D203" s="67"/>
      <c r="E203" s="55"/>
      <c r="F203" s="53"/>
      <c r="G203" s="47" t="s">
        <v>122</v>
      </c>
      <c r="H203" s="48" t="s">
        <v>7</v>
      </c>
      <c r="I203" s="67">
        <f>CEILING(D202*1.05,0.72)</f>
        <v>105.11999999999999</v>
      </c>
      <c r="J203" s="56"/>
      <c r="K203" s="53">
        <f t="shared" si="57"/>
        <v>0</v>
      </c>
      <c r="L203" s="41"/>
    </row>
    <row r="204" spans="1:12">
      <c r="A204" s="41" t="s">
        <v>528</v>
      </c>
      <c r="B204" s="47"/>
      <c r="C204" s="48"/>
      <c r="D204" s="67"/>
      <c r="E204" s="55"/>
      <c r="F204" s="53"/>
      <c r="G204" s="47" t="s">
        <v>124</v>
      </c>
      <c r="H204" s="48" t="s">
        <v>11</v>
      </c>
      <c r="I204" s="67">
        <f>ROUNDUP(D202*1.5,0)</f>
        <v>150</v>
      </c>
      <c r="J204" s="56"/>
      <c r="K204" s="53">
        <f t="shared" si="57"/>
        <v>0</v>
      </c>
      <c r="L204" s="41"/>
    </row>
    <row r="205" spans="1:12">
      <c r="A205" s="41" t="s">
        <v>529</v>
      </c>
      <c r="B205" s="47"/>
      <c r="C205" s="48"/>
      <c r="D205" s="67"/>
      <c r="E205" s="55"/>
      <c r="F205" s="53"/>
      <c r="G205" s="47" t="s">
        <v>123</v>
      </c>
      <c r="H205" s="48" t="s">
        <v>11</v>
      </c>
      <c r="I205" s="67">
        <f>ROUNDUP(D202*0.255,0)</f>
        <v>26</v>
      </c>
      <c r="J205" s="56"/>
      <c r="K205" s="53">
        <f t="shared" si="57"/>
        <v>0</v>
      </c>
      <c r="L205" s="41"/>
    </row>
    <row r="206" spans="1:12">
      <c r="A206" s="41" t="s">
        <v>530</v>
      </c>
      <c r="B206" s="47"/>
      <c r="C206" s="48"/>
      <c r="D206" s="67"/>
      <c r="E206" s="55"/>
      <c r="F206" s="52"/>
      <c r="G206" s="42" t="s">
        <v>125</v>
      </c>
      <c r="H206" s="43" t="s">
        <v>11</v>
      </c>
      <c r="I206" s="70">
        <f>ROUNDUP(D202*0.23,0)</f>
        <v>23</v>
      </c>
      <c r="J206" s="56"/>
      <c r="K206" s="53">
        <f t="shared" si="57"/>
        <v>0</v>
      </c>
      <c r="L206" s="41"/>
    </row>
    <row r="207" spans="1:12">
      <c r="A207" s="41" t="s">
        <v>531</v>
      </c>
      <c r="B207" s="47"/>
      <c r="C207" s="48"/>
      <c r="D207" s="67"/>
      <c r="E207" s="55"/>
      <c r="F207" s="53"/>
      <c r="G207" s="47" t="s">
        <v>31</v>
      </c>
      <c r="H207" s="48" t="s">
        <v>11</v>
      </c>
      <c r="I207" s="67">
        <f>ROUNDUP(D202*1.09,0)</f>
        <v>109</v>
      </c>
      <c r="J207" s="56"/>
      <c r="K207" s="53">
        <f t="shared" si="57"/>
        <v>0</v>
      </c>
      <c r="L207" s="41"/>
    </row>
    <row r="208" spans="1:12">
      <c r="A208" s="41" t="s">
        <v>532</v>
      </c>
      <c r="B208" s="47"/>
      <c r="C208" s="48"/>
      <c r="D208" s="67"/>
      <c r="E208" s="55"/>
      <c r="F208" s="53"/>
      <c r="G208" s="47" t="s">
        <v>32</v>
      </c>
      <c r="H208" s="48" t="s">
        <v>11</v>
      </c>
      <c r="I208" s="67">
        <f>ROUNDUP(D202*1.09,0)</f>
        <v>109</v>
      </c>
      <c r="J208" s="56"/>
      <c r="K208" s="53">
        <f t="shared" si="57"/>
        <v>0</v>
      </c>
      <c r="L208" s="41"/>
    </row>
    <row r="209" spans="1:12">
      <c r="A209" s="41" t="s">
        <v>533</v>
      </c>
      <c r="B209" s="47"/>
      <c r="C209" s="48"/>
      <c r="D209" s="67"/>
      <c r="E209" s="55"/>
      <c r="F209" s="53"/>
      <c r="G209" s="47" t="s">
        <v>80</v>
      </c>
      <c r="H209" s="48" t="s">
        <v>103</v>
      </c>
      <c r="I209" s="67">
        <f>CEILING(D202*0.021,1)</f>
        <v>3</v>
      </c>
      <c r="J209" s="56"/>
      <c r="K209" s="53">
        <f t="shared" si="57"/>
        <v>0</v>
      </c>
      <c r="L209" s="41"/>
    </row>
    <row r="210" spans="1:12">
      <c r="A210" s="41" t="s">
        <v>534</v>
      </c>
      <c r="B210" s="47"/>
      <c r="C210" s="48"/>
      <c r="D210" s="67"/>
      <c r="E210" s="55"/>
      <c r="F210" s="53"/>
      <c r="G210" s="47" t="s">
        <v>120</v>
      </c>
      <c r="H210" s="48" t="s">
        <v>104</v>
      </c>
      <c r="I210" s="67">
        <f>CEILING(D202*0.011,1)</f>
        <v>2</v>
      </c>
      <c r="J210" s="56"/>
      <c r="K210" s="53">
        <f t="shared" si="57"/>
        <v>0</v>
      </c>
      <c r="L210" s="41"/>
    </row>
    <row r="211" spans="1:12">
      <c r="A211" s="41" t="s">
        <v>535</v>
      </c>
      <c r="B211" s="47"/>
      <c r="C211" s="48"/>
      <c r="D211" s="67"/>
      <c r="E211" s="55"/>
      <c r="F211" s="53"/>
      <c r="G211" s="47" t="s">
        <v>33</v>
      </c>
      <c r="H211" s="48" t="s">
        <v>34</v>
      </c>
      <c r="I211" s="67">
        <v>3</v>
      </c>
      <c r="J211" s="56"/>
      <c r="K211" s="53">
        <f t="shared" si="57"/>
        <v>0</v>
      </c>
      <c r="L211" s="41"/>
    </row>
    <row r="212" spans="1:12" ht="28.8">
      <c r="A212" s="41" t="s">
        <v>536</v>
      </c>
      <c r="B212" s="47" t="s">
        <v>283</v>
      </c>
      <c r="C212" s="48" t="s">
        <v>7</v>
      </c>
      <c r="D212" s="67">
        <v>190</v>
      </c>
      <c r="E212" s="55"/>
      <c r="F212" s="52">
        <f t="shared" ref="F212" si="59">E212*D212</f>
        <v>0</v>
      </c>
      <c r="G212" s="42"/>
      <c r="H212" s="43"/>
      <c r="I212" s="70"/>
      <c r="J212" s="56"/>
      <c r="K212" s="53"/>
      <c r="L212" s="41"/>
    </row>
    <row r="213" spans="1:12">
      <c r="A213" s="41" t="s">
        <v>537</v>
      </c>
      <c r="B213" s="47"/>
      <c r="C213" s="48"/>
      <c r="D213" s="67"/>
      <c r="E213" s="55"/>
      <c r="F213" s="53"/>
      <c r="G213" s="42" t="s">
        <v>95</v>
      </c>
      <c r="H213" s="43" t="s">
        <v>9</v>
      </c>
      <c r="I213" s="70">
        <f>0.1*D212</f>
        <v>19</v>
      </c>
      <c r="J213" s="56"/>
      <c r="K213" s="53">
        <f t="shared" ref="K213:K214" si="60">I213*J213</f>
        <v>0</v>
      </c>
      <c r="L213" s="41"/>
    </row>
    <row r="214" spans="1:12">
      <c r="A214" s="41" t="s">
        <v>538</v>
      </c>
      <c r="B214" s="47"/>
      <c r="C214" s="48"/>
      <c r="D214" s="67"/>
      <c r="E214" s="55"/>
      <c r="F214" s="53"/>
      <c r="G214" s="42" t="s">
        <v>244</v>
      </c>
      <c r="H214" s="43" t="s">
        <v>8</v>
      </c>
      <c r="I214" s="70">
        <f>3.6*D212</f>
        <v>684</v>
      </c>
      <c r="J214" s="56"/>
      <c r="K214" s="53">
        <f t="shared" si="60"/>
        <v>0</v>
      </c>
      <c r="L214" s="41"/>
    </row>
    <row r="215" spans="1:12" ht="43.2">
      <c r="A215" s="41" t="s">
        <v>539</v>
      </c>
      <c r="B215" s="47" t="s">
        <v>248</v>
      </c>
      <c r="C215" s="48" t="s">
        <v>7</v>
      </c>
      <c r="D215" s="67">
        <v>190</v>
      </c>
      <c r="E215" s="55"/>
      <c r="F215" s="52">
        <f t="shared" ref="F215" si="61">E215*D215</f>
        <v>0</v>
      </c>
      <c r="G215" s="42"/>
      <c r="H215" s="43"/>
      <c r="I215" s="70"/>
      <c r="J215" s="56"/>
      <c r="K215" s="53"/>
      <c r="L215" s="41"/>
    </row>
    <row r="216" spans="1:12">
      <c r="A216" s="41" t="s">
        <v>540</v>
      </c>
      <c r="B216" s="47"/>
      <c r="C216" s="48"/>
      <c r="D216" s="67"/>
      <c r="E216" s="55"/>
      <c r="F216" s="53"/>
      <c r="G216" s="42" t="s">
        <v>95</v>
      </c>
      <c r="H216" s="43" t="s">
        <v>9</v>
      </c>
      <c r="I216" s="70">
        <f>0.1*D215</f>
        <v>19</v>
      </c>
      <c r="J216" s="56"/>
      <c r="K216" s="53">
        <f t="shared" ref="K216:K217" si="62">I216*J216</f>
        <v>0</v>
      </c>
      <c r="L216" s="41"/>
    </row>
    <row r="217" spans="1:12" ht="28.8">
      <c r="A217" s="41" t="s">
        <v>541</v>
      </c>
      <c r="B217" s="47"/>
      <c r="C217" s="48"/>
      <c r="D217" s="67"/>
      <c r="E217" s="55"/>
      <c r="F217" s="53"/>
      <c r="G217" s="47" t="s">
        <v>116</v>
      </c>
      <c r="H217" s="48" t="s">
        <v>9</v>
      </c>
      <c r="I217" s="67">
        <f>2*0.15*D215</f>
        <v>57</v>
      </c>
      <c r="J217" s="56"/>
      <c r="K217" s="53">
        <f t="shared" si="62"/>
        <v>0</v>
      </c>
      <c r="L217" s="41"/>
    </row>
    <row r="218" spans="1:12">
      <c r="A218" s="41" t="s">
        <v>542</v>
      </c>
      <c r="B218" s="47" t="s">
        <v>46</v>
      </c>
      <c r="C218" s="48" t="s">
        <v>11</v>
      </c>
      <c r="D218" s="67">
        <v>30</v>
      </c>
      <c r="E218" s="55"/>
      <c r="F218" s="52">
        <f t="shared" ref="F218" si="63">E218*D218</f>
        <v>0</v>
      </c>
      <c r="G218" s="42"/>
      <c r="H218" s="43"/>
      <c r="I218" s="70"/>
      <c r="J218" s="56"/>
      <c r="K218" s="53"/>
      <c r="L218" s="41"/>
    </row>
    <row r="219" spans="1:12">
      <c r="A219" s="41" t="s">
        <v>543</v>
      </c>
      <c r="B219" s="47"/>
      <c r="C219" s="48"/>
      <c r="D219" s="67"/>
      <c r="E219" s="55"/>
      <c r="F219" s="53"/>
      <c r="G219" s="47" t="s">
        <v>47</v>
      </c>
      <c r="H219" s="48" t="s">
        <v>11</v>
      </c>
      <c r="I219" s="67">
        <v>30</v>
      </c>
      <c r="J219" s="56"/>
      <c r="K219" s="53">
        <f t="shared" ref="K219" si="64">I219*J219</f>
        <v>0</v>
      </c>
      <c r="L219" s="41"/>
    </row>
    <row r="220" spans="1:12" ht="28.8">
      <c r="A220" s="41" t="s">
        <v>544</v>
      </c>
      <c r="B220" s="47" t="s">
        <v>276</v>
      </c>
      <c r="C220" s="48" t="s">
        <v>11</v>
      </c>
      <c r="D220" s="67">
        <v>12</v>
      </c>
      <c r="E220" s="55"/>
      <c r="F220" s="52">
        <f t="shared" ref="F220:F221" si="65">E220*D220</f>
        <v>0</v>
      </c>
      <c r="G220" s="42"/>
      <c r="H220" s="43"/>
      <c r="I220" s="70"/>
      <c r="J220" s="56"/>
      <c r="K220" s="53"/>
      <c r="L220" s="41"/>
    </row>
    <row r="221" spans="1:12">
      <c r="A221" s="41" t="s">
        <v>545</v>
      </c>
      <c r="B221" s="47" t="s">
        <v>48</v>
      </c>
      <c r="C221" s="48" t="s">
        <v>11</v>
      </c>
      <c r="D221" s="67">
        <v>12</v>
      </c>
      <c r="E221" s="55"/>
      <c r="F221" s="52">
        <f t="shared" si="65"/>
        <v>0</v>
      </c>
      <c r="G221" s="42"/>
      <c r="H221" s="43"/>
      <c r="I221" s="70"/>
      <c r="J221" s="56"/>
      <c r="K221" s="53"/>
      <c r="L221" s="41"/>
    </row>
    <row r="222" spans="1:12">
      <c r="A222" s="41" t="s">
        <v>546</v>
      </c>
      <c r="B222" s="47"/>
      <c r="C222" s="48"/>
      <c r="D222" s="67"/>
      <c r="E222" s="55"/>
      <c r="F222" s="53"/>
      <c r="G222" s="47" t="s">
        <v>49</v>
      </c>
      <c r="H222" s="48" t="s">
        <v>11</v>
      </c>
      <c r="I222" s="67">
        <v>12</v>
      </c>
      <c r="J222" s="56"/>
      <c r="K222" s="53">
        <f t="shared" ref="K222" si="66">I222*J222</f>
        <v>0</v>
      </c>
      <c r="L222" s="41"/>
    </row>
    <row r="223" spans="1:12" ht="28.8">
      <c r="A223" s="41" t="s">
        <v>547</v>
      </c>
      <c r="B223" s="47" t="s">
        <v>52</v>
      </c>
      <c r="C223" s="48" t="s">
        <v>11</v>
      </c>
      <c r="D223" s="67">
        <v>25</v>
      </c>
      <c r="E223" s="55"/>
      <c r="F223" s="52">
        <f t="shared" ref="F223" si="67">E223*D223</f>
        <v>0</v>
      </c>
      <c r="G223" s="42"/>
      <c r="H223" s="43"/>
      <c r="I223" s="70"/>
      <c r="J223" s="56"/>
      <c r="K223" s="53"/>
      <c r="L223" s="41"/>
    </row>
    <row r="224" spans="1:12">
      <c r="A224" s="41" t="s">
        <v>548</v>
      </c>
      <c r="B224" s="47"/>
      <c r="C224" s="48"/>
      <c r="D224" s="67"/>
      <c r="E224" s="55"/>
      <c r="F224" s="53"/>
      <c r="G224" s="47" t="s">
        <v>53</v>
      </c>
      <c r="H224" s="48" t="s">
        <v>11</v>
      </c>
      <c r="I224" s="67">
        <f>D223</f>
        <v>25</v>
      </c>
      <c r="J224" s="56"/>
      <c r="K224" s="53">
        <f t="shared" ref="K224:K281" si="68">I224*J224</f>
        <v>0</v>
      </c>
      <c r="L224" s="41"/>
    </row>
    <row r="225" spans="1:12">
      <c r="A225" s="41" t="s">
        <v>549</v>
      </c>
      <c r="B225" s="47" t="s">
        <v>57</v>
      </c>
      <c r="C225" s="48" t="s">
        <v>11</v>
      </c>
      <c r="D225" s="67">
        <f>I226+I227+I228+I229+I230</f>
        <v>280</v>
      </c>
      <c r="E225" s="55"/>
      <c r="F225" s="52">
        <f t="shared" ref="F225" si="69">E225*D225</f>
        <v>0</v>
      </c>
      <c r="G225" s="42"/>
      <c r="H225" s="43"/>
      <c r="I225" s="70"/>
      <c r="J225" s="56"/>
      <c r="K225" s="53"/>
      <c r="L225" s="41"/>
    </row>
    <row r="226" spans="1:12">
      <c r="A226" s="41" t="s">
        <v>550</v>
      </c>
      <c r="B226" s="47"/>
      <c r="C226" s="48"/>
      <c r="D226" s="67"/>
      <c r="E226" s="55"/>
      <c r="F226" s="53"/>
      <c r="G226" s="47" t="s">
        <v>249</v>
      </c>
      <c r="H226" s="48" t="s">
        <v>11</v>
      </c>
      <c r="I226" s="67">
        <v>30</v>
      </c>
      <c r="J226" s="55"/>
      <c r="K226" s="53">
        <f t="shared" si="68"/>
        <v>0</v>
      </c>
      <c r="L226" s="41"/>
    </row>
    <row r="227" spans="1:12" ht="28.8">
      <c r="A227" s="41" t="s">
        <v>551</v>
      </c>
      <c r="B227" s="47"/>
      <c r="C227" s="48"/>
      <c r="D227" s="67"/>
      <c r="E227" s="55"/>
      <c r="F227" s="53"/>
      <c r="G227" s="47" t="s">
        <v>55</v>
      </c>
      <c r="H227" s="48" t="s">
        <v>11</v>
      </c>
      <c r="I227" s="67">
        <v>120</v>
      </c>
      <c r="J227" s="56"/>
      <c r="K227" s="53">
        <f t="shared" si="68"/>
        <v>0</v>
      </c>
      <c r="L227" s="41"/>
    </row>
    <row r="228" spans="1:12">
      <c r="A228" s="41" t="s">
        <v>552</v>
      </c>
      <c r="B228" s="47"/>
      <c r="C228" s="48"/>
      <c r="D228" s="67"/>
      <c r="E228" s="55"/>
      <c r="F228" s="53"/>
      <c r="G228" s="47" t="s">
        <v>56</v>
      </c>
      <c r="H228" s="48" t="s">
        <v>11</v>
      </c>
      <c r="I228" s="67">
        <v>60</v>
      </c>
      <c r="J228" s="56"/>
      <c r="K228" s="53">
        <f t="shared" si="68"/>
        <v>0</v>
      </c>
      <c r="L228" s="41"/>
    </row>
    <row r="229" spans="1:12">
      <c r="A229" s="41" t="s">
        <v>553</v>
      </c>
      <c r="B229" s="47"/>
      <c r="C229" s="48"/>
      <c r="D229" s="67"/>
      <c r="E229" s="55"/>
      <c r="F229" s="53"/>
      <c r="G229" s="47" t="s">
        <v>54</v>
      </c>
      <c r="H229" s="48" t="s">
        <v>11</v>
      </c>
      <c r="I229" s="67">
        <v>40</v>
      </c>
      <c r="J229" s="56"/>
      <c r="K229" s="53">
        <f t="shared" si="68"/>
        <v>0</v>
      </c>
      <c r="L229" s="41"/>
    </row>
    <row r="230" spans="1:12">
      <c r="A230" s="41" t="s">
        <v>554</v>
      </c>
      <c r="B230" s="47"/>
      <c r="C230" s="48"/>
      <c r="D230" s="67"/>
      <c r="E230" s="55"/>
      <c r="F230" s="53"/>
      <c r="G230" s="47" t="s">
        <v>284</v>
      </c>
      <c r="H230" s="48" t="s">
        <v>11</v>
      </c>
      <c r="I230" s="67">
        <v>30</v>
      </c>
      <c r="J230" s="56"/>
      <c r="K230" s="53">
        <f t="shared" ref="K230" si="70">I230*J230</f>
        <v>0</v>
      </c>
      <c r="L230" s="41"/>
    </row>
    <row r="231" spans="1:12" ht="28.8">
      <c r="A231" s="41" t="s">
        <v>555</v>
      </c>
      <c r="B231" s="47"/>
      <c r="C231" s="48"/>
      <c r="D231" s="67"/>
      <c r="E231" s="55"/>
      <c r="F231" s="53"/>
      <c r="G231" s="47" t="s">
        <v>285</v>
      </c>
      <c r="H231" s="48" t="s">
        <v>11</v>
      </c>
      <c r="I231" s="67">
        <f>I226+I227+I228+I229+I230</f>
        <v>280</v>
      </c>
      <c r="J231" s="56"/>
      <c r="K231" s="53">
        <f t="shared" si="68"/>
        <v>0</v>
      </c>
      <c r="L231" s="41"/>
    </row>
    <row r="232" spans="1:12" ht="28.8">
      <c r="A232" s="41" t="s">
        <v>556</v>
      </c>
      <c r="B232" s="47" t="s">
        <v>251</v>
      </c>
      <c r="C232" s="48" t="s">
        <v>11</v>
      </c>
      <c r="D232" s="67">
        <v>5</v>
      </c>
      <c r="E232" s="56"/>
      <c r="F232" s="52">
        <f t="shared" ref="F232" si="71">E232*D232</f>
        <v>0</v>
      </c>
      <c r="G232" s="40"/>
      <c r="H232" s="41"/>
      <c r="I232" s="71"/>
      <c r="J232" s="53"/>
      <c r="K232" s="53"/>
      <c r="L232" s="40"/>
    </row>
    <row r="233" spans="1:12">
      <c r="A233" s="41" t="s">
        <v>557</v>
      </c>
      <c r="B233" s="47"/>
      <c r="C233" s="48"/>
      <c r="D233" s="67"/>
      <c r="E233" s="56"/>
      <c r="F233" s="53"/>
      <c r="G233" s="47" t="s">
        <v>250</v>
      </c>
      <c r="H233" s="48" t="s">
        <v>11</v>
      </c>
      <c r="I233" s="67">
        <v>5</v>
      </c>
      <c r="J233" s="53"/>
      <c r="K233" s="53">
        <f t="shared" si="68"/>
        <v>0</v>
      </c>
      <c r="L233" s="41"/>
    </row>
    <row r="234" spans="1:12" ht="28.8">
      <c r="A234" s="41" t="s">
        <v>558</v>
      </c>
      <c r="B234" s="47"/>
      <c r="C234" s="48"/>
      <c r="D234" s="67"/>
      <c r="E234" s="56"/>
      <c r="F234" s="53"/>
      <c r="G234" s="47" t="s">
        <v>127</v>
      </c>
      <c r="H234" s="48" t="s">
        <v>11</v>
      </c>
      <c r="I234" s="67">
        <v>12</v>
      </c>
      <c r="J234" s="53"/>
      <c r="K234" s="53">
        <f t="shared" si="68"/>
        <v>0</v>
      </c>
      <c r="L234" s="41"/>
    </row>
    <row r="235" spans="1:12">
      <c r="A235" s="41" t="s">
        <v>559</v>
      </c>
      <c r="B235" s="47"/>
      <c r="C235" s="48"/>
      <c r="D235" s="67"/>
      <c r="E235" s="56"/>
      <c r="F235" s="53"/>
      <c r="G235" s="47" t="s">
        <v>267</v>
      </c>
      <c r="H235" s="48" t="s">
        <v>11</v>
      </c>
      <c r="I235" s="67">
        <v>1</v>
      </c>
      <c r="J235" s="53"/>
      <c r="K235" s="53">
        <f t="shared" si="68"/>
        <v>0</v>
      </c>
      <c r="L235" s="41"/>
    </row>
    <row r="236" spans="1:12">
      <c r="A236" s="41" t="s">
        <v>560</v>
      </c>
      <c r="B236" s="47"/>
      <c r="C236" s="48"/>
      <c r="D236" s="67"/>
      <c r="E236" s="56"/>
      <c r="F236" s="53"/>
      <c r="G236" s="47" t="s">
        <v>266</v>
      </c>
      <c r="H236" s="48" t="s">
        <v>11</v>
      </c>
      <c r="I236" s="67">
        <v>8</v>
      </c>
      <c r="J236" s="53"/>
      <c r="K236" s="53">
        <f t="shared" ref="K236" si="72">I236*J236</f>
        <v>0</v>
      </c>
      <c r="L236" s="41"/>
    </row>
    <row r="237" spans="1:12">
      <c r="A237" s="41" t="s">
        <v>561</v>
      </c>
      <c r="B237" s="47"/>
      <c r="C237" s="48"/>
      <c r="D237" s="67"/>
      <c r="E237" s="56"/>
      <c r="F237" s="53"/>
      <c r="G237" s="47" t="s">
        <v>72</v>
      </c>
      <c r="H237" s="48" t="s">
        <v>11</v>
      </c>
      <c r="I237" s="67">
        <v>20</v>
      </c>
      <c r="J237" s="53"/>
      <c r="K237" s="53">
        <f t="shared" si="68"/>
        <v>0</v>
      </c>
      <c r="L237" s="41"/>
    </row>
    <row r="238" spans="1:12">
      <c r="A238" s="41" t="s">
        <v>562</v>
      </c>
      <c r="B238" s="47"/>
      <c r="C238" s="48"/>
      <c r="D238" s="67"/>
      <c r="E238" s="56"/>
      <c r="F238" s="53"/>
      <c r="G238" s="47" t="s">
        <v>73</v>
      </c>
      <c r="H238" s="48" t="s">
        <v>11</v>
      </c>
      <c r="I238" s="67">
        <v>20</v>
      </c>
      <c r="J238" s="53"/>
      <c r="K238" s="53">
        <f t="shared" si="68"/>
        <v>0</v>
      </c>
      <c r="L238" s="41"/>
    </row>
    <row r="239" spans="1:12">
      <c r="A239" s="41" t="s">
        <v>563</v>
      </c>
      <c r="B239" s="47"/>
      <c r="C239" s="48"/>
      <c r="D239" s="67"/>
      <c r="E239" s="56"/>
      <c r="F239" s="53"/>
      <c r="G239" s="47" t="s">
        <v>74</v>
      </c>
      <c r="H239" s="48" t="s">
        <v>39</v>
      </c>
      <c r="I239" s="67">
        <v>5</v>
      </c>
      <c r="J239" s="109"/>
      <c r="K239" s="109">
        <f t="shared" si="68"/>
        <v>0</v>
      </c>
      <c r="L239" s="41"/>
    </row>
    <row r="240" spans="1:12">
      <c r="A240" s="41" t="s">
        <v>564</v>
      </c>
      <c r="B240" s="47"/>
      <c r="C240" s="48"/>
      <c r="D240" s="67"/>
      <c r="E240" s="55"/>
      <c r="F240" s="53"/>
      <c r="G240" s="42" t="s">
        <v>128</v>
      </c>
      <c r="H240" s="48" t="s">
        <v>39</v>
      </c>
      <c r="I240" s="67">
        <v>5</v>
      </c>
      <c r="J240" s="109"/>
      <c r="K240" s="109">
        <f t="shared" si="68"/>
        <v>0</v>
      </c>
      <c r="L240" s="41"/>
    </row>
    <row r="241" spans="1:12" ht="43.2">
      <c r="A241" s="41" t="s">
        <v>565</v>
      </c>
      <c r="B241" s="21" t="s">
        <v>290</v>
      </c>
      <c r="C241" s="20" t="s">
        <v>11</v>
      </c>
      <c r="D241" s="106">
        <v>1</v>
      </c>
      <c r="E241" s="107"/>
      <c r="F241" s="106">
        <f>D241*E241</f>
        <v>0</v>
      </c>
      <c r="G241" s="108" t="s">
        <v>291</v>
      </c>
      <c r="H241" s="20" t="s">
        <v>11</v>
      </c>
      <c r="I241" s="20">
        <v>1</v>
      </c>
      <c r="J241" s="110"/>
      <c r="K241" s="111">
        <f t="shared" ref="K241:K243" si="73">J241*I241</f>
        <v>0</v>
      </c>
      <c r="L241" s="23"/>
    </row>
    <row r="242" spans="1:12" ht="28.8">
      <c r="A242" s="41" t="s">
        <v>566</v>
      </c>
      <c r="B242" s="21"/>
      <c r="C242" s="20"/>
      <c r="D242" s="106"/>
      <c r="E242" s="107"/>
      <c r="F242" s="106"/>
      <c r="G242" s="108" t="s">
        <v>292</v>
      </c>
      <c r="H242" s="20" t="s">
        <v>11</v>
      </c>
      <c r="I242" s="20">
        <v>1</v>
      </c>
      <c r="J242" s="110"/>
      <c r="K242" s="111">
        <f t="shared" si="73"/>
        <v>0</v>
      </c>
      <c r="L242" s="23"/>
    </row>
    <row r="243" spans="1:12" ht="28.8">
      <c r="A243" s="41" t="s">
        <v>567</v>
      </c>
      <c r="B243" s="21"/>
      <c r="C243" s="20"/>
      <c r="D243" s="106"/>
      <c r="E243" s="107"/>
      <c r="F243" s="106"/>
      <c r="G243" s="108" t="s">
        <v>293</v>
      </c>
      <c r="H243" s="20" t="s">
        <v>11</v>
      </c>
      <c r="I243" s="20">
        <v>5</v>
      </c>
      <c r="J243" s="110"/>
      <c r="K243" s="111">
        <f t="shared" si="73"/>
        <v>0</v>
      </c>
      <c r="L243" s="23"/>
    </row>
    <row r="244" spans="1:12">
      <c r="A244" s="41" t="s">
        <v>568</v>
      </c>
      <c r="B244" s="47"/>
      <c r="C244" s="48"/>
      <c r="D244" s="67"/>
      <c r="E244" s="55"/>
      <c r="F244" s="53"/>
      <c r="G244" s="47" t="s">
        <v>294</v>
      </c>
      <c r="H244" s="48" t="s">
        <v>39</v>
      </c>
      <c r="I244" s="67">
        <v>1</v>
      </c>
      <c r="J244" s="109"/>
      <c r="K244" s="109">
        <f t="shared" ref="K244:K250" si="74">I244*J244</f>
        <v>0</v>
      </c>
      <c r="L244" s="41"/>
    </row>
    <row r="245" spans="1:12">
      <c r="A245" s="41" t="s">
        <v>569</v>
      </c>
      <c r="B245" s="47"/>
      <c r="C245" s="48"/>
      <c r="D245" s="67"/>
      <c r="E245" s="55"/>
      <c r="F245" s="53"/>
      <c r="G245" s="42" t="s">
        <v>128</v>
      </c>
      <c r="H245" s="48" t="s">
        <v>39</v>
      </c>
      <c r="I245" s="67">
        <v>1</v>
      </c>
      <c r="J245" s="109"/>
      <c r="K245" s="109">
        <f t="shared" si="74"/>
        <v>0</v>
      </c>
      <c r="L245" s="41"/>
    </row>
    <row r="246" spans="1:12">
      <c r="A246" s="41" t="s">
        <v>570</v>
      </c>
      <c r="B246" s="47" t="s">
        <v>295</v>
      </c>
      <c r="C246" s="20" t="s">
        <v>11</v>
      </c>
      <c r="D246" s="106">
        <v>1</v>
      </c>
      <c r="E246" s="107"/>
      <c r="F246" s="106">
        <f>D246*E246</f>
        <v>0</v>
      </c>
      <c r="G246" s="42"/>
      <c r="H246" s="48"/>
      <c r="I246" s="67"/>
      <c r="J246" s="53"/>
      <c r="K246" s="53"/>
      <c r="L246" s="41"/>
    </row>
    <row r="247" spans="1:12" ht="28.8">
      <c r="A247" s="41" t="s">
        <v>571</v>
      </c>
      <c r="B247" s="47"/>
      <c r="C247" s="48"/>
      <c r="D247" s="67"/>
      <c r="E247" s="55"/>
      <c r="F247" s="53"/>
      <c r="G247" s="42" t="s">
        <v>315</v>
      </c>
      <c r="H247" s="20" t="s">
        <v>11</v>
      </c>
      <c r="I247" s="20">
        <v>1</v>
      </c>
      <c r="J247" s="53"/>
      <c r="K247" s="109">
        <f t="shared" si="74"/>
        <v>0</v>
      </c>
      <c r="L247" s="41"/>
    </row>
    <row r="248" spans="1:12">
      <c r="A248" s="41" t="s">
        <v>572</v>
      </c>
      <c r="B248" s="47"/>
      <c r="C248" s="48"/>
      <c r="D248" s="67"/>
      <c r="E248" s="55"/>
      <c r="F248" s="53"/>
      <c r="G248" s="42" t="s">
        <v>316</v>
      </c>
      <c r="H248" s="20" t="s">
        <v>11</v>
      </c>
      <c r="I248" s="20">
        <v>5</v>
      </c>
      <c r="J248" s="53"/>
      <c r="K248" s="109">
        <f t="shared" si="74"/>
        <v>0</v>
      </c>
      <c r="L248" s="41"/>
    </row>
    <row r="249" spans="1:12">
      <c r="A249" s="41" t="s">
        <v>573</v>
      </c>
      <c r="B249" s="47"/>
      <c r="C249" s="48"/>
      <c r="D249" s="67"/>
      <c r="E249" s="55"/>
      <c r="F249" s="53"/>
      <c r="G249" s="42" t="s">
        <v>317</v>
      </c>
      <c r="H249" s="20" t="s">
        <v>11</v>
      </c>
      <c r="I249" s="20">
        <v>1</v>
      </c>
      <c r="J249" s="53"/>
      <c r="K249" s="53">
        <f t="shared" si="74"/>
        <v>0</v>
      </c>
      <c r="L249" s="41"/>
    </row>
    <row r="250" spans="1:12">
      <c r="A250" s="41" t="s">
        <v>574</v>
      </c>
      <c r="B250" s="47"/>
      <c r="C250" s="48"/>
      <c r="D250" s="67"/>
      <c r="E250" s="55"/>
      <c r="F250" s="53"/>
      <c r="G250" s="42" t="s">
        <v>318</v>
      </c>
      <c r="H250" s="20" t="s">
        <v>11</v>
      </c>
      <c r="I250" s="20">
        <v>1</v>
      </c>
      <c r="J250" s="53"/>
      <c r="K250" s="53">
        <f t="shared" si="74"/>
        <v>0</v>
      </c>
      <c r="L250" s="41"/>
    </row>
    <row r="251" spans="1:12">
      <c r="A251" s="41" t="s">
        <v>575</v>
      </c>
      <c r="B251" s="47"/>
      <c r="C251" s="48"/>
      <c r="D251" s="67"/>
      <c r="E251" s="55"/>
      <c r="F251" s="53"/>
      <c r="G251" s="42" t="s">
        <v>319</v>
      </c>
      <c r="H251" s="20" t="s">
        <v>11</v>
      </c>
      <c r="I251" s="20">
        <v>1</v>
      </c>
      <c r="J251" s="53"/>
      <c r="K251" s="53">
        <f t="shared" ref="K251" si="75">I251*J251</f>
        <v>0</v>
      </c>
      <c r="L251" s="41"/>
    </row>
    <row r="252" spans="1:12" ht="72">
      <c r="A252" s="41" t="s">
        <v>576</v>
      </c>
      <c r="B252" s="47" t="s">
        <v>312</v>
      </c>
      <c r="C252" s="48" t="s">
        <v>11</v>
      </c>
      <c r="D252" s="67">
        <v>8</v>
      </c>
      <c r="E252" s="55"/>
      <c r="F252" s="52">
        <f t="shared" ref="F252" si="76">E252*D252</f>
        <v>0</v>
      </c>
      <c r="G252" s="42"/>
      <c r="H252" s="48"/>
      <c r="I252" s="67"/>
      <c r="J252" s="56"/>
      <c r="K252" s="53"/>
      <c r="L252" s="41"/>
    </row>
    <row r="253" spans="1:12" ht="28.8">
      <c r="A253" s="41" t="s">
        <v>577</v>
      </c>
      <c r="B253" s="47"/>
      <c r="C253" s="48"/>
      <c r="D253" s="67"/>
      <c r="E253" s="55"/>
      <c r="F253" s="53"/>
      <c r="G253" s="21" t="s">
        <v>252</v>
      </c>
      <c r="H253" s="46" t="s">
        <v>11</v>
      </c>
      <c r="I253" s="69">
        <v>8</v>
      </c>
      <c r="J253" s="51"/>
      <c r="K253" s="52">
        <f t="shared" si="68"/>
        <v>0</v>
      </c>
      <c r="L253" s="41"/>
    </row>
    <row r="254" spans="1:12">
      <c r="A254" s="41" t="s">
        <v>578</v>
      </c>
      <c r="B254" s="47" t="s">
        <v>313</v>
      </c>
      <c r="C254" s="48" t="s">
        <v>11</v>
      </c>
      <c r="D254" s="67">
        <v>8</v>
      </c>
      <c r="E254" s="55"/>
      <c r="F254" s="53"/>
      <c r="G254" s="21"/>
      <c r="H254" s="46"/>
      <c r="I254" s="69"/>
      <c r="J254" s="51"/>
      <c r="K254" s="52"/>
      <c r="L254" s="41"/>
    </row>
    <row r="255" spans="1:12">
      <c r="A255" s="41" t="s">
        <v>579</v>
      </c>
      <c r="B255" s="47"/>
      <c r="C255" s="48"/>
      <c r="D255" s="67"/>
      <c r="E255" s="55"/>
      <c r="F255" s="53"/>
      <c r="G255" s="21" t="s">
        <v>314</v>
      </c>
      <c r="H255" s="46" t="s">
        <v>11</v>
      </c>
      <c r="I255" s="69">
        <v>8</v>
      </c>
      <c r="J255" s="51"/>
      <c r="K255" s="52">
        <f t="shared" ref="K255" si="77">I255*J255</f>
        <v>0</v>
      </c>
      <c r="L255" s="41"/>
    </row>
    <row r="256" spans="1:12" ht="28.8">
      <c r="A256" s="41" t="s">
        <v>580</v>
      </c>
      <c r="B256" s="47" t="s">
        <v>61</v>
      </c>
      <c r="C256" s="48" t="s">
        <v>22</v>
      </c>
      <c r="D256" s="67">
        <v>3</v>
      </c>
      <c r="E256" s="55"/>
      <c r="F256" s="52">
        <f t="shared" ref="F256" si="78">E256*D256</f>
        <v>0</v>
      </c>
      <c r="G256" s="42"/>
      <c r="H256" s="43"/>
      <c r="I256" s="70"/>
      <c r="J256" s="56"/>
      <c r="K256" s="53"/>
      <c r="L256" s="41"/>
    </row>
    <row r="257" spans="1:12">
      <c r="A257" s="41" t="s">
        <v>581</v>
      </c>
      <c r="B257" s="47"/>
      <c r="C257" s="48"/>
      <c r="D257" s="67"/>
      <c r="E257" s="55"/>
      <c r="F257" s="53"/>
      <c r="G257" s="47" t="s">
        <v>129</v>
      </c>
      <c r="H257" s="48" t="s">
        <v>22</v>
      </c>
      <c r="I257" s="67">
        <v>3</v>
      </c>
      <c r="J257" s="56"/>
      <c r="K257" s="53">
        <f t="shared" si="68"/>
        <v>0</v>
      </c>
      <c r="L257" s="41"/>
    </row>
    <row r="258" spans="1:12" ht="28.8">
      <c r="A258" s="41" t="s">
        <v>582</v>
      </c>
      <c r="B258" s="47" t="s">
        <v>59</v>
      </c>
      <c r="C258" s="48" t="s">
        <v>11</v>
      </c>
      <c r="D258" s="67">
        <v>5</v>
      </c>
      <c r="E258" s="55"/>
      <c r="F258" s="52">
        <f t="shared" ref="F258" si="79">E258*D258</f>
        <v>0</v>
      </c>
      <c r="G258" s="42"/>
      <c r="H258" s="43"/>
      <c r="I258" s="70"/>
      <c r="J258" s="56"/>
      <c r="K258" s="53"/>
      <c r="L258" s="41"/>
    </row>
    <row r="259" spans="1:12">
      <c r="A259" s="41" t="s">
        <v>583</v>
      </c>
      <c r="B259" s="47"/>
      <c r="C259" s="48"/>
      <c r="D259" s="67"/>
      <c r="E259" s="55"/>
      <c r="F259" s="53"/>
      <c r="G259" s="47" t="s">
        <v>162</v>
      </c>
      <c r="H259" s="48" t="s">
        <v>11</v>
      </c>
      <c r="I259" s="67">
        <v>5</v>
      </c>
      <c r="J259" s="56"/>
      <c r="K259" s="53">
        <f t="shared" si="68"/>
        <v>0</v>
      </c>
      <c r="L259" s="41"/>
    </row>
    <row r="260" spans="1:12">
      <c r="A260" s="41" t="s">
        <v>584</v>
      </c>
      <c r="B260" s="47"/>
      <c r="C260" s="48"/>
      <c r="D260" s="67"/>
      <c r="E260" s="55"/>
      <c r="F260" s="53"/>
      <c r="G260" s="47" t="s">
        <v>159</v>
      </c>
      <c r="H260" s="48" t="s">
        <v>11</v>
      </c>
      <c r="I260" s="67">
        <v>5</v>
      </c>
      <c r="J260" s="56"/>
      <c r="K260" s="53">
        <f t="shared" si="68"/>
        <v>0</v>
      </c>
      <c r="L260" s="41"/>
    </row>
    <row r="261" spans="1:12">
      <c r="A261" s="41" t="s">
        <v>585</v>
      </c>
      <c r="B261" s="47"/>
      <c r="C261" s="48"/>
      <c r="D261" s="67"/>
      <c r="E261" s="55"/>
      <c r="F261" s="53"/>
      <c r="G261" s="47" t="s">
        <v>160</v>
      </c>
      <c r="H261" s="48" t="s">
        <v>11</v>
      </c>
      <c r="I261" s="67">
        <v>30</v>
      </c>
      <c r="J261" s="56"/>
      <c r="K261" s="53">
        <f t="shared" si="68"/>
        <v>0</v>
      </c>
      <c r="L261" s="41"/>
    </row>
    <row r="262" spans="1:12">
      <c r="A262" s="41" t="s">
        <v>586</v>
      </c>
      <c r="B262" s="47"/>
      <c r="C262" s="48"/>
      <c r="D262" s="67"/>
      <c r="E262" s="55"/>
      <c r="F262" s="53"/>
      <c r="G262" s="47" t="s">
        <v>161</v>
      </c>
      <c r="H262" s="48" t="s">
        <v>11</v>
      </c>
      <c r="I262" s="67">
        <v>30</v>
      </c>
      <c r="J262" s="56"/>
      <c r="K262" s="53">
        <f t="shared" si="68"/>
        <v>0</v>
      </c>
      <c r="L262" s="41"/>
    </row>
    <row r="263" spans="1:12">
      <c r="A263" s="41" t="s">
        <v>587</v>
      </c>
      <c r="B263" s="47"/>
      <c r="C263" s="48"/>
      <c r="D263" s="67"/>
      <c r="E263" s="55"/>
      <c r="F263" s="53"/>
      <c r="G263" s="47" t="s">
        <v>163</v>
      </c>
      <c r="H263" s="48" t="s">
        <v>11</v>
      </c>
      <c r="I263" s="67">
        <v>30</v>
      </c>
      <c r="J263" s="56"/>
      <c r="K263" s="53">
        <f t="shared" si="68"/>
        <v>0</v>
      </c>
      <c r="L263" s="41"/>
    </row>
    <row r="264" spans="1:12">
      <c r="A264" s="41" t="s">
        <v>588</v>
      </c>
      <c r="B264" s="47"/>
      <c r="C264" s="48"/>
      <c r="D264" s="67"/>
      <c r="E264" s="55"/>
      <c r="F264" s="53"/>
      <c r="G264" s="47" t="s">
        <v>164</v>
      </c>
      <c r="H264" s="48" t="s">
        <v>11</v>
      </c>
      <c r="I264" s="67">
        <v>100</v>
      </c>
      <c r="J264" s="56"/>
      <c r="K264" s="53">
        <f t="shared" si="68"/>
        <v>0</v>
      </c>
      <c r="L264" s="41"/>
    </row>
    <row r="265" spans="1:12" ht="43.2">
      <c r="A265" s="41" t="s">
        <v>589</v>
      </c>
      <c r="B265" s="47" t="s">
        <v>199</v>
      </c>
      <c r="C265" s="48" t="s">
        <v>11</v>
      </c>
      <c r="D265" s="67">
        <v>40</v>
      </c>
      <c r="E265" s="56"/>
      <c r="F265" s="52">
        <f t="shared" ref="F265" si="80">E265*D265</f>
        <v>0</v>
      </c>
      <c r="G265" s="40"/>
      <c r="H265" s="41"/>
      <c r="I265" s="71"/>
      <c r="J265" s="56"/>
      <c r="K265" s="53"/>
      <c r="L265" s="41"/>
    </row>
    <row r="266" spans="1:12">
      <c r="A266" s="41" t="s">
        <v>590</v>
      </c>
      <c r="B266" s="47"/>
      <c r="C266" s="48"/>
      <c r="D266" s="67"/>
      <c r="E266" s="56"/>
      <c r="F266" s="53"/>
      <c r="G266" s="47" t="s">
        <v>62</v>
      </c>
      <c r="H266" s="48" t="s">
        <v>22</v>
      </c>
      <c r="I266" s="67">
        <v>40</v>
      </c>
      <c r="J266" s="56"/>
      <c r="K266" s="53">
        <f t="shared" si="68"/>
        <v>0</v>
      </c>
      <c r="L266" s="41"/>
    </row>
    <row r="267" spans="1:12">
      <c r="A267" s="41" t="s">
        <v>591</v>
      </c>
      <c r="B267" s="47"/>
      <c r="C267" s="48"/>
      <c r="D267" s="67"/>
      <c r="E267" s="56"/>
      <c r="F267" s="53"/>
      <c r="G267" s="47" t="s">
        <v>63</v>
      </c>
      <c r="H267" s="48" t="s">
        <v>22</v>
      </c>
      <c r="I267" s="67">
        <v>200</v>
      </c>
      <c r="J267" s="56"/>
      <c r="K267" s="53">
        <f t="shared" si="68"/>
        <v>0</v>
      </c>
      <c r="L267" s="41"/>
    </row>
    <row r="268" spans="1:12" ht="230.4">
      <c r="A268" s="41" t="s">
        <v>592</v>
      </c>
      <c r="B268" s="47"/>
      <c r="C268" s="48"/>
      <c r="D268" s="67"/>
      <c r="E268" s="56"/>
      <c r="F268" s="53"/>
      <c r="G268" s="47" t="s">
        <v>326</v>
      </c>
      <c r="H268" s="48" t="s">
        <v>11</v>
      </c>
      <c r="I268" s="67">
        <v>30</v>
      </c>
      <c r="J268" s="56"/>
      <c r="K268" s="53">
        <f t="shared" si="68"/>
        <v>0</v>
      </c>
      <c r="L268" s="41"/>
    </row>
    <row r="269" spans="1:12" ht="230.4">
      <c r="A269" s="41" t="s">
        <v>593</v>
      </c>
      <c r="B269" s="47"/>
      <c r="C269" s="48"/>
      <c r="D269" s="67"/>
      <c r="E269" s="56"/>
      <c r="F269" s="53"/>
      <c r="G269" s="47" t="s">
        <v>327</v>
      </c>
      <c r="H269" s="48" t="s">
        <v>11</v>
      </c>
      <c r="I269" s="67">
        <v>10</v>
      </c>
      <c r="J269" s="56"/>
      <c r="K269" s="53">
        <f t="shared" si="68"/>
        <v>0</v>
      </c>
      <c r="L269" s="41"/>
    </row>
    <row r="270" spans="1:12">
      <c r="A270" s="41" t="s">
        <v>594</v>
      </c>
      <c r="B270" s="47" t="s">
        <v>151</v>
      </c>
      <c r="C270" s="48" t="s">
        <v>153</v>
      </c>
      <c r="D270" s="67">
        <v>4</v>
      </c>
      <c r="E270" s="56"/>
      <c r="F270" s="52">
        <f t="shared" ref="F270" si="81">E270*D270</f>
        <v>0</v>
      </c>
      <c r="G270" s="47"/>
      <c r="H270" s="48"/>
      <c r="I270" s="67"/>
      <c r="J270" s="56"/>
      <c r="K270" s="53"/>
      <c r="L270" s="41"/>
    </row>
    <row r="271" spans="1:12" ht="259.2">
      <c r="A271" s="41" t="s">
        <v>595</v>
      </c>
      <c r="B271" s="49"/>
      <c r="C271" s="83"/>
      <c r="D271" s="84"/>
      <c r="E271" s="85"/>
      <c r="F271" s="85" t="str">
        <f t="shared" ref="F271" si="82">IF(ISBLANK(D271),"",E271*D271)</f>
        <v/>
      </c>
      <c r="G271" s="49" t="s">
        <v>166</v>
      </c>
      <c r="H271" s="48" t="s">
        <v>153</v>
      </c>
      <c r="I271" s="67">
        <v>4</v>
      </c>
      <c r="J271" s="56"/>
      <c r="K271" s="53">
        <f t="shared" si="68"/>
        <v>0</v>
      </c>
      <c r="L271" s="41"/>
    </row>
    <row r="272" spans="1:12">
      <c r="A272" s="41" t="s">
        <v>596</v>
      </c>
      <c r="B272" s="49"/>
      <c r="C272" s="83"/>
      <c r="D272" s="84"/>
      <c r="E272" s="85"/>
      <c r="F272" s="85"/>
      <c r="G272" s="49" t="s">
        <v>165</v>
      </c>
      <c r="H272" s="48" t="s">
        <v>11</v>
      </c>
      <c r="I272" s="67">
        <v>4</v>
      </c>
      <c r="J272" s="56"/>
      <c r="K272" s="53">
        <f t="shared" si="68"/>
        <v>0</v>
      </c>
      <c r="L272" s="41"/>
    </row>
    <row r="273" spans="1:12" ht="28.8">
      <c r="A273" s="41" t="s">
        <v>597</v>
      </c>
      <c r="B273" s="49"/>
      <c r="C273" s="83"/>
      <c r="D273" s="84"/>
      <c r="E273" s="85"/>
      <c r="F273" s="85"/>
      <c r="G273" s="49" t="s">
        <v>167</v>
      </c>
      <c r="H273" s="48" t="s">
        <v>11</v>
      </c>
      <c r="I273" s="67">
        <v>4</v>
      </c>
      <c r="J273" s="56"/>
      <c r="K273" s="53">
        <f t="shared" si="68"/>
        <v>0</v>
      </c>
      <c r="L273" s="41"/>
    </row>
    <row r="274" spans="1:12">
      <c r="A274" s="41" t="s">
        <v>598</v>
      </c>
      <c r="B274" s="49" t="s">
        <v>152</v>
      </c>
      <c r="C274" s="83" t="s">
        <v>11</v>
      </c>
      <c r="D274" s="84">
        <v>40</v>
      </c>
      <c r="E274" s="85"/>
      <c r="F274" s="85">
        <f>IF(ISBLANK(D274),"",E274*D274)</f>
        <v>0</v>
      </c>
      <c r="G274" s="47"/>
      <c r="H274" s="48"/>
      <c r="I274" s="67"/>
      <c r="J274" s="56"/>
      <c r="K274" s="53"/>
      <c r="L274" s="41"/>
    </row>
    <row r="275" spans="1:12">
      <c r="A275" s="41" t="s">
        <v>599</v>
      </c>
      <c r="B275" s="47"/>
      <c r="C275" s="48"/>
      <c r="D275" s="67"/>
      <c r="E275" s="56"/>
      <c r="F275" s="53"/>
      <c r="G275" s="47" t="s">
        <v>154</v>
      </c>
      <c r="H275" s="48" t="s">
        <v>11</v>
      </c>
      <c r="I275" s="67">
        <v>40</v>
      </c>
      <c r="J275" s="56"/>
      <c r="K275" s="53">
        <f t="shared" si="68"/>
        <v>0</v>
      </c>
      <c r="L275" s="41"/>
    </row>
    <row r="276" spans="1:12">
      <c r="A276" s="41" t="s">
        <v>600</v>
      </c>
      <c r="B276" s="47" t="s">
        <v>146</v>
      </c>
      <c r="C276" s="48" t="s">
        <v>22</v>
      </c>
      <c r="D276" s="67">
        <v>10</v>
      </c>
      <c r="E276" s="55"/>
      <c r="F276" s="52">
        <f t="shared" ref="F276" si="83">E276*D276</f>
        <v>0</v>
      </c>
      <c r="G276" s="42"/>
      <c r="H276" s="43"/>
      <c r="I276" s="70"/>
      <c r="J276" s="56"/>
      <c r="K276" s="53"/>
      <c r="L276" s="41"/>
    </row>
    <row r="277" spans="1:12">
      <c r="A277" s="41" t="s">
        <v>601</v>
      </c>
      <c r="B277" s="47"/>
      <c r="C277" s="48"/>
      <c r="D277" s="67"/>
      <c r="E277" s="55"/>
      <c r="F277" s="53"/>
      <c r="G277" s="47" t="s">
        <v>149</v>
      </c>
      <c r="H277" s="48" t="s">
        <v>22</v>
      </c>
      <c r="I277" s="67">
        <v>10</v>
      </c>
      <c r="J277" s="56"/>
      <c r="K277" s="53">
        <f t="shared" si="68"/>
        <v>0</v>
      </c>
      <c r="L277" s="41"/>
    </row>
    <row r="278" spans="1:12">
      <c r="A278" s="41" t="s">
        <v>602</v>
      </c>
      <c r="B278" s="47"/>
      <c r="C278" s="48"/>
      <c r="D278" s="67"/>
      <c r="E278" s="55"/>
      <c r="F278" s="53"/>
      <c r="G278" s="47" t="s">
        <v>234</v>
      </c>
      <c r="H278" s="48" t="s">
        <v>22</v>
      </c>
      <c r="I278" s="67">
        <v>10</v>
      </c>
      <c r="J278" s="56"/>
      <c r="K278" s="53">
        <f t="shared" si="68"/>
        <v>0</v>
      </c>
      <c r="L278" s="41"/>
    </row>
    <row r="279" spans="1:12">
      <c r="A279" s="41" t="s">
        <v>603</v>
      </c>
      <c r="B279" s="47"/>
      <c r="C279" s="48"/>
      <c r="D279" s="67"/>
      <c r="E279" s="55"/>
      <c r="F279" s="53"/>
      <c r="G279" s="47" t="s">
        <v>147</v>
      </c>
      <c r="H279" s="48" t="s">
        <v>22</v>
      </c>
      <c r="I279" s="67">
        <v>10</v>
      </c>
      <c r="J279" s="56"/>
      <c r="K279" s="53">
        <f t="shared" si="68"/>
        <v>0</v>
      </c>
      <c r="L279" s="41"/>
    </row>
    <row r="280" spans="1:12">
      <c r="A280" s="41" t="s">
        <v>604</v>
      </c>
      <c r="B280" s="47"/>
      <c r="C280" s="48"/>
      <c r="D280" s="67"/>
      <c r="E280" s="55"/>
      <c r="F280" s="53"/>
      <c r="G280" s="47" t="s">
        <v>148</v>
      </c>
      <c r="H280" s="48" t="s">
        <v>22</v>
      </c>
      <c r="I280" s="67">
        <v>10</v>
      </c>
      <c r="J280" s="56"/>
      <c r="K280" s="53">
        <f t="shared" si="68"/>
        <v>0</v>
      </c>
      <c r="L280" s="41"/>
    </row>
    <row r="281" spans="1:12">
      <c r="A281" s="41" t="s">
        <v>605</v>
      </c>
      <c r="B281" s="47"/>
      <c r="C281" s="48"/>
      <c r="D281" s="67"/>
      <c r="E281" s="55"/>
      <c r="F281" s="53"/>
      <c r="G281" s="79" t="s">
        <v>33</v>
      </c>
      <c r="H281" s="48" t="s">
        <v>22</v>
      </c>
      <c r="I281" s="80">
        <v>2</v>
      </c>
      <c r="J281" s="56"/>
      <c r="K281" s="53">
        <f t="shared" si="68"/>
        <v>0</v>
      </c>
      <c r="L281" s="41"/>
    </row>
    <row r="282" spans="1:12">
      <c r="A282" s="41" t="s">
        <v>606</v>
      </c>
      <c r="B282" s="47" t="s">
        <v>197</v>
      </c>
      <c r="C282" s="48" t="s">
        <v>7</v>
      </c>
      <c r="D282" s="67">
        <v>12</v>
      </c>
      <c r="E282" s="55"/>
      <c r="F282" s="52">
        <f t="shared" ref="F282" si="84">E282*D282</f>
        <v>0</v>
      </c>
      <c r="G282" s="81"/>
      <c r="H282" s="48"/>
      <c r="I282" s="82"/>
      <c r="J282" s="56"/>
      <c r="K282" s="53"/>
      <c r="L282" s="41"/>
    </row>
    <row r="283" spans="1:12">
      <c r="A283" s="41" t="s">
        <v>607</v>
      </c>
      <c r="B283" s="47"/>
      <c r="C283" s="48"/>
      <c r="D283" s="67"/>
      <c r="E283" s="55"/>
      <c r="F283" s="53"/>
      <c r="G283" s="75" t="s">
        <v>100</v>
      </c>
      <c r="H283" s="121" t="s">
        <v>10</v>
      </c>
      <c r="I283" s="78">
        <v>30</v>
      </c>
      <c r="J283" s="56"/>
      <c r="K283" s="53">
        <f>I283*J283</f>
        <v>0</v>
      </c>
      <c r="L283" s="41"/>
    </row>
    <row r="284" spans="1:12">
      <c r="A284" s="41" t="s">
        <v>608</v>
      </c>
      <c r="B284" s="47"/>
      <c r="C284" s="48"/>
      <c r="D284" s="67"/>
      <c r="E284" s="55"/>
      <c r="F284" s="53"/>
      <c r="G284" s="75" t="s">
        <v>198</v>
      </c>
      <c r="H284" s="121" t="s">
        <v>11</v>
      </c>
      <c r="I284" s="78">
        <v>10</v>
      </c>
      <c r="J284" s="56"/>
      <c r="K284" s="53">
        <f t="shared" ref="K284:K288" si="85">I284*J284</f>
        <v>0</v>
      </c>
      <c r="L284" s="41"/>
    </row>
    <row r="285" spans="1:12">
      <c r="A285" s="41" t="s">
        <v>609</v>
      </c>
      <c r="B285" s="47"/>
      <c r="C285" s="48"/>
      <c r="D285" s="67"/>
      <c r="E285" s="55"/>
      <c r="F285" s="53"/>
      <c r="G285" s="75" t="s">
        <v>101</v>
      </c>
      <c r="H285" s="121" t="s">
        <v>10</v>
      </c>
      <c r="I285" s="78">
        <v>30</v>
      </c>
      <c r="J285" s="56"/>
      <c r="K285" s="53">
        <f t="shared" si="85"/>
        <v>0</v>
      </c>
      <c r="L285" s="41"/>
    </row>
    <row r="286" spans="1:12">
      <c r="A286" s="41" t="s">
        <v>610</v>
      </c>
      <c r="B286" s="47"/>
      <c r="C286" s="48"/>
      <c r="D286" s="67"/>
      <c r="E286" s="55"/>
      <c r="F286" s="53"/>
      <c r="G286" s="75" t="s">
        <v>35</v>
      </c>
      <c r="H286" s="121" t="s">
        <v>10</v>
      </c>
      <c r="I286" s="78">
        <v>20</v>
      </c>
      <c r="J286" s="56"/>
      <c r="K286" s="53">
        <f t="shared" si="85"/>
        <v>0</v>
      </c>
      <c r="L286" s="41"/>
    </row>
    <row r="287" spans="1:12">
      <c r="A287" s="41" t="s">
        <v>611</v>
      </c>
      <c r="B287" s="47"/>
      <c r="C287" s="48"/>
      <c r="D287" s="67"/>
      <c r="E287" s="55"/>
      <c r="F287" s="53"/>
      <c r="G287" s="75" t="s">
        <v>102</v>
      </c>
      <c r="H287" s="121" t="s">
        <v>11</v>
      </c>
      <c r="I287" s="78">
        <v>100</v>
      </c>
      <c r="J287" s="56"/>
      <c r="K287" s="53">
        <f t="shared" si="85"/>
        <v>0</v>
      </c>
      <c r="L287" s="41"/>
    </row>
    <row r="288" spans="1:12">
      <c r="A288" s="41" t="s">
        <v>612</v>
      </c>
      <c r="B288" s="47"/>
      <c r="C288" s="48"/>
      <c r="D288" s="67"/>
      <c r="E288" s="55"/>
      <c r="F288" s="53"/>
      <c r="G288" s="75" t="s">
        <v>43</v>
      </c>
      <c r="H288" s="122" t="s">
        <v>11</v>
      </c>
      <c r="I288" s="78">
        <v>200</v>
      </c>
      <c r="J288" s="56"/>
      <c r="K288" s="53">
        <f t="shared" si="85"/>
        <v>0</v>
      </c>
      <c r="L288" s="41"/>
    </row>
    <row r="289" spans="1:12">
      <c r="A289" s="41" t="s">
        <v>613</v>
      </c>
      <c r="B289" s="47" t="s">
        <v>195</v>
      </c>
      <c r="C289" s="48" t="s">
        <v>22</v>
      </c>
      <c r="D289" s="67">
        <v>12</v>
      </c>
      <c r="E289" s="55"/>
      <c r="F289" s="52">
        <f t="shared" ref="F289" si="86">E289*D289</f>
        <v>0</v>
      </c>
      <c r="G289" s="42"/>
      <c r="H289" s="43"/>
      <c r="I289" s="70"/>
      <c r="J289" s="56"/>
      <c r="K289" s="53"/>
      <c r="L289" s="41"/>
    </row>
    <row r="290" spans="1:12">
      <c r="A290" s="41" t="s">
        <v>614</v>
      </c>
      <c r="B290" s="47"/>
      <c r="C290" s="48"/>
      <c r="D290" s="67"/>
      <c r="E290" s="55"/>
      <c r="F290" s="53"/>
      <c r="G290" s="79" t="s">
        <v>33</v>
      </c>
      <c r="H290" s="48" t="s">
        <v>22</v>
      </c>
      <c r="I290" s="80">
        <v>2</v>
      </c>
      <c r="J290" s="56"/>
      <c r="K290" s="53">
        <f t="shared" ref="K290:K292" si="87">I290*J290</f>
        <v>0</v>
      </c>
      <c r="L290" s="41"/>
    </row>
    <row r="291" spans="1:12" ht="28.8">
      <c r="A291" s="41" t="s">
        <v>615</v>
      </c>
      <c r="B291" s="47"/>
      <c r="C291" s="48"/>
      <c r="D291" s="67"/>
      <c r="E291" s="55"/>
      <c r="F291" s="53"/>
      <c r="G291" s="47" t="s">
        <v>196</v>
      </c>
      <c r="H291" s="48" t="s">
        <v>22</v>
      </c>
      <c r="I291" s="67">
        <v>12</v>
      </c>
      <c r="J291" s="56"/>
      <c r="K291" s="53">
        <f t="shared" si="87"/>
        <v>0</v>
      </c>
      <c r="L291" s="41"/>
    </row>
    <row r="292" spans="1:12" ht="28.8">
      <c r="A292" s="41" t="s">
        <v>616</v>
      </c>
      <c r="B292" s="47"/>
      <c r="C292" s="48"/>
      <c r="D292" s="67"/>
      <c r="E292" s="55"/>
      <c r="F292" s="53"/>
      <c r="G292" s="47" t="s">
        <v>201</v>
      </c>
      <c r="H292" s="48" t="s">
        <v>39</v>
      </c>
      <c r="I292" s="67">
        <v>4</v>
      </c>
      <c r="J292" s="56"/>
      <c r="K292" s="53">
        <f t="shared" si="87"/>
        <v>0</v>
      </c>
      <c r="L292" s="41"/>
    </row>
    <row r="293" spans="1:12">
      <c r="A293" s="41" t="s">
        <v>617</v>
      </c>
      <c r="B293" s="47" t="s">
        <v>65</v>
      </c>
      <c r="C293" s="48" t="s">
        <v>22</v>
      </c>
      <c r="D293" s="67">
        <v>12</v>
      </c>
      <c r="E293" s="55"/>
      <c r="F293" s="52">
        <f t="shared" ref="F293" si="88">E293*D293</f>
        <v>0</v>
      </c>
      <c r="G293" s="42"/>
      <c r="H293" s="43"/>
      <c r="I293" s="70"/>
      <c r="J293" s="56"/>
      <c r="K293" s="53"/>
      <c r="L293" s="41"/>
    </row>
    <row r="294" spans="1:12">
      <c r="A294" s="41" t="s">
        <v>618</v>
      </c>
      <c r="B294" s="47"/>
      <c r="C294" s="48"/>
      <c r="D294" s="67"/>
      <c r="E294" s="55"/>
      <c r="F294" s="53"/>
      <c r="G294" s="47" t="s">
        <v>64</v>
      </c>
      <c r="H294" s="48" t="s">
        <v>22</v>
      </c>
      <c r="I294" s="67">
        <v>2</v>
      </c>
      <c r="J294" s="56"/>
      <c r="K294" s="53">
        <f t="shared" ref="K294" si="89">I294*J294</f>
        <v>0</v>
      </c>
      <c r="L294" s="41"/>
    </row>
    <row r="295" spans="1:12">
      <c r="A295" s="41" t="s">
        <v>619</v>
      </c>
      <c r="B295" s="47" t="s">
        <v>157</v>
      </c>
      <c r="C295" s="48" t="s">
        <v>11</v>
      </c>
      <c r="D295" s="67">
        <v>2</v>
      </c>
      <c r="E295" s="55"/>
      <c r="F295" s="52">
        <f t="shared" ref="F295" si="90">E295*D295</f>
        <v>0</v>
      </c>
      <c r="G295" s="90"/>
      <c r="H295" s="123"/>
      <c r="I295" s="91"/>
      <c r="J295" s="56"/>
      <c r="K295" s="53"/>
      <c r="L295" s="41"/>
    </row>
    <row r="296" spans="1:12">
      <c r="A296" s="41" t="s">
        <v>620</v>
      </c>
      <c r="B296" s="47"/>
      <c r="C296" s="48"/>
      <c r="D296" s="67"/>
      <c r="E296" s="55"/>
      <c r="F296" s="53"/>
      <c r="G296" s="47" t="s">
        <v>158</v>
      </c>
      <c r="H296" s="48" t="s">
        <v>11</v>
      </c>
      <c r="I296" s="67">
        <v>2</v>
      </c>
      <c r="J296" s="56"/>
      <c r="K296" s="53">
        <f t="shared" ref="K296" si="91">I296*J296</f>
        <v>0</v>
      </c>
      <c r="L296" s="41"/>
    </row>
    <row r="297" spans="1:12">
      <c r="A297" s="41" t="s">
        <v>621</v>
      </c>
      <c r="B297" s="42" t="s">
        <v>171</v>
      </c>
      <c r="C297" s="44" t="s">
        <v>11</v>
      </c>
      <c r="D297" s="68">
        <v>10</v>
      </c>
      <c r="E297" s="57"/>
      <c r="F297" s="53">
        <f>D297*E297</f>
        <v>0</v>
      </c>
      <c r="G297" s="90"/>
      <c r="H297" s="123"/>
      <c r="I297" s="91"/>
      <c r="J297" s="97"/>
      <c r="K297" s="97"/>
      <c r="L297" s="41"/>
    </row>
    <row r="298" spans="1:12">
      <c r="A298" s="41" t="s">
        <v>622</v>
      </c>
      <c r="B298" s="42"/>
      <c r="C298" s="44"/>
      <c r="D298" s="68"/>
      <c r="E298" s="57"/>
      <c r="F298" s="53"/>
      <c r="G298" s="42" t="s">
        <v>172</v>
      </c>
      <c r="H298" s="44" t="s">
        <v>22</v>
      </c>
      <c r="I298" s="68">
        <v>10</v>
      </c>
      <c r="J298" s="57"/>
      <c r="K298" s="53">
        <f t="shared" ref="K298" si="92">I298*J298</f>
        <v>0</v>
      </c>
      <c r="L298" s="41"/>
    </row>
    <row r="299" spans="1:12">
      <c r="A299" s="41" t="s">
        <v>623</v>
      </c>
      <c r="B299" s="42" t="s">
        <v>173</v>
      </c>
      <c r="C299" s="44" t="s">
        <v>11</v>
      </c>
      <c r="D299" s="68">
        <v>10</v>
      </c>
      <c r="E299" s="57"/>
      <c r="F299" s="53">
        <f>D299*E299</f>
        <v>0</v>
      </c>
      <c r="G299" s="90"/>
      <c r="H299" s="123"/>
      <c r="I299" s="91"/>
      <c r="J299" s="97"/>
      <c r="K299" s="97"/>
      <c r="L299" s="41"/>
    </row>
    <row r="300" spans="1:12">
      <c r="A300" s="41" t="s">
        <v>624</v>
      </c>
      <c r="B300" s="47"/>
      <c r="C300" s="48"/>
      <c r="D300" s="67"/>
      <c r="E300" s="55"/>
      <c r="F300" s="53"/>
      <c r="G300" s="42" t="s">
        <v>174</v>
      </c>
      <c r="H300" s="44" t="s">
        <v>22</v>
      </c>
      <c r="I300" s="68">
        <v>10</v>
      </c>
      <c r="J300" s="57"/>
      <c r="K300" s="53">
        <f>I300*J300</f>
        <v>0</v>
      </c>
      <c r="L300" s="41"/>
    </row>
    <row r="301" spans="1:12">
      <c r="A301" s="41" t="s">
        <v>625</v>
      </c>
      <c r="B301" s="45" t="s">
        <v>66</v>
      </c>
      <c r="C301" s="46" t="s">
        <v>22</v>
      </c>
      <c r="D301" s="69">
        <v>1</v>
      </c>
      <c r="E301" s="51"/>
      <c r="F301" s="52">
        <f t="shared" ref="F301" si="93">E301*D301</f>
        <v>0</v>
      </c>
      <c r="G301" s="22"/>
      <c r="H301" s="23"/>
      <c r="I301" s="112"/>
      <c r="J301" s="99"/>
      <c r="K301" s="52"/>
      <c r="L301" s="23"/>
    </row>
    <row r="302" spans="1:12" ht="331.2">
      <c r="A302" s="41" t="s">
        <v>626</v>
      </c>
      <c r="B302" s="45"/>
      <c r="C302" s="46"/>
      <c r="D302" s="69"/>
      <c r="E302" s="51"/>
      <c r="F302" s="52"/>
      <c r="G302" s="21" t="s">
        <v>202</v>
      </c>
      <c r="H302" s="46" t="s">
        <v>22</v>
      </c>
      <c r="I302" s="69">
        <v>1</v>
      </c>
      <c r="J302" s="99"/>
      <c r="K302" s="52">
        <f t="shared" ref="K302" si="94">I302*J302</f>
        <v>0</v>
      </c>
      <c r="L302" s="23"/>
    </row>
    <row r="303" spans="1:12">
      <c r="A303" s="41" t="s">
        <v>627</v>
      </c>
      <c r="B303" s="47" t="s">
        <v>70</v>
      </c>
      <c r="C303" s="48" t="s">
        <v>11</v>
      </c>
      <c r="D303" s="67">
        <v>40</v>
      </c>
      <c r="E303" s="55"/>
      <c r="F303" s="52">
        <f t="shared" ref="F303:F306" si="95">E303*D303</f>
        <v>0</v>
      </c>
      <c r="G303" s="42"/>
      <c r="H303" s="43"/>
      <c r="I303" s="70"/>
      <c r="J303" s="56"/>
      <c r="K303" s="53"/>
      <c r="L303" s="41"/>
    </row>
    <row r="304" spans="1:12" ht="28.8">
      <c r="A304" s="41" t="s">
        <v>628</v>
      </c>
      <c r="B304" s="47" t="s">
        <v>253</v>
      </c>
      <c r="C304" s="48" t="s">
        <v>11</v>
      </c>
      <c r="D304" s="67">
        <v>40</v>
      </c>
      <c r="E304" s="55"/>
      <c r="F304" s="52">
        <f t="shared" si="95"/>
        <v>0</v>
      </c>
      <c r="G304" s="42"/>
      <c r="H304" s="43"/>
      <c r="I304" s="70"/>
      <c r="J304" s="56"/>
      <c r="K304" s="53"/>
      <c r="L304" s="41"/>
    </row>
    <row r="305" spans="1:12">
      <c r="A305" s="41" t="s">
        <v>629</v>
      </c>
      <c r="B305" s="47" t="s">
        <v>71</v>
      </c>
      <c r="C305" s="48" t="s">
        <v>11</v>
      </c>
      <c r="D305" s="67">
        <v>6</v>
      </c>
      <c r="E305" s="55"/>
      <c r="F305" s="52">
        <f t="shared" si="95"/>
        <v>0</v>
      </c>
      <c r="G305" s="42"/>
      <c r="H305" s="43"/>
      <c r="I305" s="70"/>
      <c r="J305" s="56"/>
      <c r="K305" s="53"/>
      <c r="L305" s="41"/>
    </row>
    <row r="306" spans="1:12">
      <c r="A306" s="41" t="s">
        <v>630</v>
      </c>
      <c r="B306" s="47" t="s">
        <v>235</v>
      </c>
      <c r="C306" s="48" t="s">
        <v>11</v>
      </c>
      <c r="D306" s="67">
        <v>2</v>
      </c>
      <c r="E306" s="55"/>
      <c r="F306" s="52">
        <f t="shared" si="95"/>
        <v>0</v>
      </c>
      <c r="G306" s="42"/>
      <c r="H306" s="43"/>
      <c r="I306" s="70"/>
      <c r="J306" s="56"/>
      <c r="K306" s="53"/>
      <c r="L306" s="41"/>
    </row>
    <row r="307" spans="1:12" ht="28.8">
      <c r="A307" s="41" t="s">
        <v>631</v>
      </c>
      <c r="B307" s="47"/>
      <c r="C307" s="48"/>
      <c r="D307" s="67"/>
      <c r="E307" s="55"/>
      <c r="F307" s="52"/>
      <c r="G307" s="42" t="s">
        <v>236</v>
      </c>
      <c r="H307" s="48" t="s">
        <v>11</v>
      </c>
      <c r="I307" s="67">
        <v>2</v>
      </c>
      <c r="J307" s="56"/>
      <c r="K307" s="53">
        <f t="shared" ref="K307" si="96">I307*J307</f>
        <v>0</v>
      </c>
      <c r="L307" s="41"/>
    </row>
    <row r="308" spans="1:12" ht="28.8">
      <c r="A308" s="41" t="s">
        <v>632</v>
      </c>
      <c r="B308" s="47" t="s">
        <v>286</v>
      </c>
      <c r="C308" s="48" t="s">
        <v>12</v>
      </c>
      <c r="D308" s="67">
        <v>200</v>
      </c>
      <c r="E308" s="55"/>
      <c r="F308" s="52">
        <f t="shared" ref="F308" si="97">E308*D308</f>
        <v>0</v>
      </c>
      <c r="G308" s="42"/>
      <c r="H308" s="43"/>
      <c r="I308" s="70"/>
      <c r="J308" s="56"/>
      <c r="K308" s="53"/>
      <c r="L308" s="41"/>
    </row>
    <row r="309" spans="1:12">
      <c r="A309" s="41" t="s">
        <v>633</v>
      </c>
      <c r="B309" s="47"/>
      <c r="C309" s="48"/>
      <c r="D309" s="67"/>
      <c r="E309" s="55"/>
      <c r="F309" s="53"/>
      <c r="G309" s="47" t="s">
        <v>75</v>
      </c>
      <c r="H309" s="48" t="s">
        <v>11</v>
      </c>
      <c r="I309" s="67">
        <f>D308/0.05</f>
        <v>4000</v>
      </c>
      <c r="J309" s="56"/>
      <c r="K309" s="53">
        <f t="shared" ref="K309" si="98">I309*J309</f>
        <v>0</v>
      </c>
      <c r="L309" s="41"/>
    </row>
    <row r="310" spans="1:12" ht="57.6">
      <c r="A310" s="41" t="s">
        <v>634</v>
      </c>
      <c r="B310" s="47" t="s">
        <v>681</v>
      </c>
      <c r="C310" s="48" t="s">
        <v>7</v>
      </c>
      <c r="D310" s="67">
        <v>750</v>
      </c>
      <c r="E310" s="55"/>
      <c r="F310" s="52">
        <f t="shared" ref="F310" si="99">E310*D310</f>
        <v>0</v>
      </c>
      <c r="G310" s="42"/>
      <c r="H310" s="43"/>
      <c r="I310" s="60"/>
      <c r="J310" s="56"/>
      <c r="K310" s="53"/>
      <c r="L310" s="41"/>
    </row>
    <row r="311" spans="1:12" ht="21" customHeight="1">
      <c r="A311" s="152" t="s">
        <v>339</v>
      </c>
      <c r="B311" s="153"/>
      <c r="C311" s="153"/>
      <c r="D311" s="153"/>
      <c r="E311" s="153"/>
      <c r="F311" s="153"/>
      <c r="G311" s="153"/>
      <c r="H311" s="153"/>
      <c r="I311" s="153"/>
      <c r="J311" s="153"/>
      <c r="K311" s="153"/>
      <c r="L311" s="153"/>
    </row>
    <row r="312" spans="1:12">
      <c r="A312" s="41" t="s">
        <v>635</v>
      </c>
      <c r="B312" s="40" t="s">
        <v>85</v>
      </c>
      <c r="C312" s="83" t="s">
        <v>11</v>
      </c>
      <c r="D312" s="83">
        <v>75</v>
      </c>
      <c r="E312" s="56"/>
      <c r="F312" s="52">
        <f t="shared" ref="F312" si="100">E312*D312</f>
        <v>0</v>
      </c>
      <c r="G312" s="40"/>
      <c r="H312" s="43"/>
      <c r="I312" s="60"/>
      <c r="J312" s="56"/>
      <c r="K312" s="53"/>
      <c r="L312" s="41"/>
    </row>
    <row r="313" spans="1:12">
      <c r="A313" s="41" t="s">
        <v>636</v>
      </c>
      <c r="B313" s="49"/>
      <c r="C313" s="83"/>
      <c r="D313" s="83"/>
      <c r="E313" s="56"/>
      <c r="F313" s="53"/>
      <c r="G313" s="49" t="s">
        <v>213</v>
      </c>
      <c r="H313" s="83" t="s">
        <v>11</v>
      </c>
      <c r="I313" s="84">
        <v>10</v>
      </c>
      <c r="J313" s="53"/>
      <c r="K313" s="53">
        <f t="shared" ref="K313:K319" si="101">I313*J313</f>
        <v>0</v>
      </c>
      <c r="L313" s="41"/>
    </row>
    <row r="314" spans="1:12">
      <c r="A314" s="41" t="s">
        <v>637</v>
      </c>
      <c r="B314" s="49"/>
      <c r="C314" s="83"/>
      <c r="D314" s="83"/>
      <c r="E314" s="56"/>
      <c r="F314" s="53"/>
      <c r="G314" s="49" t="s">
        <v>210</v>
      </c>
      <c r="H314" s="83" t="s">
        <v>11</v>
      </c>
      <c r="I314" s="84">
        <v>15</v>
      </c>
      <c r="J314" s="56"/>
      <c r="K314" s="53">
        <f t="shared" si="101"/>
        <v>0</v>
      </c>
      <c r="L314" s="41"/>
    </row>
    <row r="315" spans="1:12">
      <c r="A315" s="41" t="s">
        <v>638</v>
      </c>
      <c r="B315" s="49"/>
      <c r="C315" s="83"/>
      <c r="D315" s="83"/>
      <c r="E315" s="56"/>
      <c r="F315" s="53"/>
      <c r="G315" s="49" t="s">
        <v>211</v>
      </c>
      <c r="H315" s="83" t="s">
        <v>11</v>
      </c>
      <c r="I315" s="84">
        <v>2</v>
      </c>
      <c r="J315" s="56"/>
      <c r="K315" s="53">
        <f t="shared" si="101"/>
        <v>0</v>
      </c>
      <c r="L315" s="41"/>
    </row>
    <row r="316" spans="1:12">
      <c r="A316" s="41" t="s">
        <v>639</v>
      </c>
      <c r="B316" s="86"/>
      <c r="C316" s="83"/>
      <c r="D316" s="83"/>
      <c r="E316" s="56"/>
      <c r="F316" s="53"/>
      <c r="G316" s="86" t="s">
        <v>212</v>
      </c>
      <c r="H316" s="83" t="s">
        <v>11</v>
      </c>
      <c r="I316" s="84">
        <v>20</v>
      </c>
      <c r="J316" s="56"/>
      <c r="K316" s="53">
        <f t="shared" si="101"/>
        <v>0</v>
      </c>
      <c r="L316" s="41"/>
    </row>
    <row r="317" spans="1:12">
      <c r="A317" s="41" t="s">
        <v>640</v>
      </c>
      <c r="B317" s="86"/>
      <c r="C317" s="83"/>
      <c r="D317" s="83"/>
      <c r="E317" s="56"/>
      <c r="F317" s="53"/>
      <c r="G317" s="86" t="s">
        <v>256</v>
      </c>
      <c r="H317" s="83" t="s">
        <v>11</v>
      </c>
      <c r="I317" s="84">
        <v>1</v>
      </c>
      <c r="J317" s="56"/>
      <c r="K317" s="53">
        <f t="shared" si="101"/>
        <v>0</v>
      </c>
      <c r="L317" s="41"/>
    </row>
    <row r="318" spans="1:12">
      <c r="A318" s="41" t="s">
        <v>641</v>
      </c>
      <c r="B318" s="86"/>
      <c r="C318" s="83"/>
      <c r="D318" s="83"/>
      <c r="E318" s="56"/>
      <c r="F318" s="53"/>
      <c r="G318" s="86" t="s">
        <v>255</v>
      </c>
      <c r="H318" s="83" t="s">
        <v>11</v>
      </c>
      <c r="I318" s="84">
        <v>2</v>
      </c>
      <c r="J318" s="56"/>
      <c r="K318" s="53">
        <f t="shared" si="101"/>
        <v>0</v>
      </c>
      <c r="L318" s="41"/>
    </row>
    <row r="319" spans="1:12">
      <c r="A319" s="41" t="s">
        <v>642</v>
      </c>
      <c r="B319" s="86"/>
      <c r="C319" s="83"/>
      <c r="D319" s="83"/>
      <c r="E319" s="53"/>
      <c r="F319" s="53"/>
      <c r="G319" s="86" t="s">
        <v>254</v>
      </c>
      <c r="H319" s="83" t="s">
        <v>11</v>
      </c>
      <c r="I319" s="84">
        <v>1</v>
      </c>
      <c r="J319" s="56"/>
      <c r="K319" s="53">
        <f t="shared" si="101"/>
        <v>0</v>
      </c>
      <c r="L319" s="41"/>
    </row>
    <row r="320" spans="1:12">
      <c r="A320" s="41" t="s">
        <v>643</v>
      </c>
      <c r="B320" s="86" t="s">
        <v>177</v>
      </c>
      <c r="C320" s="83" t="s">
        <v>11</v>
      </c>
      <c r="D320" s="83">
        <v>14</v>
      </c>
      <c r="E320" s="53"/>
      <c r="F320" s="52">
        <f t="shared" ref="F320" si="102">E320*D320</f>
        <v>0</v>
      </c>
      <c r="G320" s="86"/>
      <c r="H320" s="83"/>
      <c r="I320" s="84"/>
      <c r="J320" s="56"/>
      <c r="K320" s="53"/>
      <c r="L320" s="41"/>
    </row>
    <row r="321" spans="1:12">
      <c r="A321" s="41" t="s">
        <v>644</v>
      </c>
      <c r="B321" s="86"/>
      <c r="C321" s="83"/>
      <c r="D321" s="83"/>
      <c r="E321" s="53"/>
      <c r="F321" s="53"/>
      <c r="G321" s="86" t="s">
        <v>178</v>
      </c>
      <c r="H321" s="83" t="s">
        <v>11</v>
      </c>
      <c r="I321" s="84">
        <v>8</v>
      </c>
      <c r="J321" s="56"/>
      <c r="K321" s="53">
        <f t="shared" ref="K321:K322" si="103">I321*J321</f>
        <v>0</v>
      </c>
      <c r="L321" s="41"/>
    </row>
    <row r="322" spans="1:12">
      <c r="A322" s="41" t="s">
        <v>645</v>
      </c>
      <c r="B322" s="86"/>
      <c r="C322" s="83"/>
      <c r="D322" s="83"/>
      <c r="E322" s="53"/>
      <c r="F322" s="53"/>
      <c r="G322" s="86" t="s">
        <v>214</v>
      </c>
      <c r="H322" s="83" t="s">
        <v>11</v>
      </c>
      <c r="I322" s="84">
        <v>6</v>
      </c>
      <c r="J322" s="56"/>
      <c r="K322" s="53">
        <f t="shared" si="103"/>
        <v>0</v>
      </c>
      <c r="L322" s="41"/>
    </row>
    <row r="323" spans="1:12">
      <c r="A323" s="41" t="s">
        <v>646</v>
      </c>
      <c r="B323" s="49" t="s">
        <v>325</v>
      </c>
      <c r="C323" s="83" t="s">
        <v>11</v>
      </c>
      <c r="D323" s="84">
        <v>5</v>
      </c>
      <c r="E323" s="85"/>
      <c r="F323" s="52">
        <f t="shared" ref="F323" si="104">E323*D323</f>
        <v>0</v>
      </c>
      <c r="G323" s="42"/>
      <c r="H323" s="43"/>
      <c r="I323" s="70"/>
      <c r="J323" s="56"/>
      <c r="K323" s="53"/>
      <c r="L323" s="41"/>
    </row>
    <row r="324" spans="1:12">
      <c r="A324" s="41" t="s">
        <v>647</v>
      </c>
      <c r="B324" s="49"/>
      <c r="C324" s="83"/>
      <c r="D324" s="84"/>
      <c r="E324" s="85"/>
      <c r="F324" s="53"/>
      <c r="G324" s="49" t="s">
        <v>215</v>
      </c>
      <c r="H324" s="83" t="s">
        <v>11</v>
      </c>
      <c r="I324" s="84">
        <v>4</v>
      </c>
      <c r="J324" s="85"/>
      <c r="K324" s="53">
        <f t="shared" ref="K324:K346" si="105">I324*J324</f>
        <v>0</v>
      </c>
      <c r="L324" s="41"/>
    </row>
    <row r="325" spans="1:12">
      <c r="A325" s="41" t="s">
        <v>648</v>
      </c>
      <c r="B325" s="49"/>
      <c r="C325" s="83"/>
      <c r="D325" s="84"/>
      <c r="E325" s="85"/>
      <c r="F325" s="53"/>
      <c r="G325" s="49" t="s">
        <v>287</v>
      </c>
      <c r="H325" s="83" t="s">
        <v>11</v>
      </c>
      <c r="I325" s="84">
        <v>1</v>
      </c>
      <c r="J325" s="85"/>
      <c r="K325" s="53">
        <f t="shared" ref="K325" si="106">I325*J325</f>
        <v>0</v>
      </c>
      <c r="L325" s="41"/>
    </row>
    <row r="326" spans="1:12" ht="28.8">
      <c r="A326" s="41" t="s">
        <v>649</v>
      </c>
      <c r="B326" s="49"/>
      <c r="C326" s="83"/>
      <c r="D326" s="84"/>
      <c r="E326" s="85"/>
      <c r="F326" s="53"/>
      <c r="G326" s="49" t="s">
        <v>37</v>
      </c>
      <c r="H326" s="83" t="s">
        <v>11</v>
      </c>
      <c r="I326" s="84">
        <v>6</v>
      </c>
      <c r="J326" s="56"/>
      <c r="K326" s="53">
        <f t="shared" si="105"/>
        <v>0</v>
      </c>
      <c r="L326" s="41"/>
    </row>
    <row r="327" spans="1:12" ht="28.8">
      <c r="A327" s="41" t="s">
        <v>650</v>
      </c>
      <c r="B327" s="49"/>
      <c r="C327" s="83"/>
      <c r="D327" s="84"/>
      <c r="E327" s="85"/>
      <c r="F327" s="53"/>
      <c r="G327" s="49" t="s">
        <v>221</v>
      </c>
      <c r="H327" s="83" t="s">
        <v>11</v>
      </c>
      <c r="I327" s="84">
        <v>5</v>
      </c>
      <c r="J327" s="56"/>
      <c r="K327" s="53">
        <f t="shared" si="105"/>
        <v>0</v>
      </c>
      <c r="L327" s="41"/>
    </row>
    <row r="328" spans="1:12">
      <c r="A328" s="41" t="s">
        <v>651</v>
      </c>
      <c r="B328" s="49"/>
      <c r="C328" s="83"/>
      <c r="D328" s="84"/>
      <c r="E328" s="85"/>
      <c r="F328" s="53"/>
      <c r="G328" s="49" t="s">
        <v>86</v>
      </c>
      <c r="H328" s="83" t="s">
        <v>11</v>
      </c>
      <c r="I328" s="84">
        <v>5</v>
      </c>
      <c r="J328" s="56"/>
      <c r="K328" s="53">
        <f t="shared" si="105"/>
        <v>0</v>
      </c>
      <c r="L328" s="41"/>
    </row>
    <row r="329" spans="1:12" ht="43.2">
      <c r="A329" s="41" t="s">
        <v>652</v>
      </c>
      <c r="B329" s="49"/>
      <c r="C329" s="83"/>
      <c r="D329" s="84"/>
      <c r="E329" s="85"/>
      <c r="F329" s="53"/>
      <c r="G329" s="86" t="s">
        <v>217</v>
      </c>
      <c r="H329" s="83" t="s">
        <v>11</v>
      </c>
      <c r="I329" s="84">
        <v>1</v>
      </c>
      <c r="J329" s="56"/>
      <c r="K329" s="53">
        <f t="shared" si="105"/>
        <v>0</v>
      </c>
      <c r="L329" s="41"/>
    </row>
    <row r="330" spans="1:12" ht="28.8">
      <c r="A330" s="41" t="s">
        <v>653</v>
      </c>
      <c r="B330" s="49"/>
      <c r="C330" s="83"/>
      <c r="D330" s="84"/>
      <c r="E330" s="85"/>
      <c r="F330" s="53"/>
      <c r="G330" s="86" t="s">
        <v>216</v>
      </c>
      <c r="H330" s="83" t="s">
        <v>11</v>
      </c>
      <c r="I330" s="84">
        <v>2</v>
      </c>
      <c r="J330" s="56"/>
      <c r="K330" s="53">
        <f t="shared" si="105"/>
        <v>0</v>
      </c>
      <c r="L330" s="41"/>
    </row>
    <row r="331" spans="1:12">
      <c r="A331" s="41" t="s">
        <v>654</v>
      </c>
      <c r="B331" s="49"/>
      <c r="C331" s="83"/>
      <c r="D331" s="84"/>
      <c r="E331" s="85"/>
      <c r="F331" s="53"/>
      <c r="G331" s="86" t="s">
        <v>218</v>
      </c>
      <c r="H331" s="83" t="s">
        <v>11</v>
      </c>
      <c r="I331" s="84">
        <v>1</v>
      </c>
      <c r="J331" s="56"/>
      <c r="K331" s="53">
        <f t="shared" si="105"/>
        <v>0</v>
      </c>
      <c r="L331" s="41"/>
    </row>
    <row r="332" spans="1:12">
      <c r="A332" s="41" t="s">
        <v>655</v>
      </c>
      <c r="B332" s="49"/>
      <c r="C332" s="83"/>
      <c r="D332" s="84"/>
      <c r="E332" s="85"/>
      <c r="F332" s="53"/>
      <c r="G332" s="86" t="s">
        <v>219</v>
      </c>
      <c r="H332" s="83" t="s">
        <v>11</v>
      </c>
      <c r="I332" s="84">
        <v>2</v>
      </c>
      <c r="J332" s="56"/>
      <c r="K332" s="53">
        <f t="shared" si="105"/>
        <v>0</v>
      </c>
      <c r="L332" s="41"/>
    </row>
    <row r="333" spans="1:12">
      <c r="A333" s="41" t="s">
        <v>656</v>
      </c>
      <c r="B333" s="49"/>
      <c r="C333" s="83"/>
      <c r="D333" s="84"/>
      <c r="E333" s="85"/>
      <c r="F333" s="53"/>
      <c r="G333" s="86" t="s">
        <v>257</v>
      </c>
      <c r="H333" s="83" t="s">
        <v>11</v>
      </c>
      <c r="I333" s="84">
        <v>5</v>
      </c>
      <c r="J333" s="56"/>
      <c r="K333" s="53">
        <f t="shared" si="105"/>
        <v>0</v>
      </c>
      <c r="L333" s="41"/>
    </row>
    <row r="334" spans="1:12">
      <c r="A334" s="41" t="s">
        <v>657</v>
      </c>
      <c r="B334" s="49"/>
      <c r="C334" s="83"/>
      <c r="D334" s="84"/>
      <c r="E334" s="85"/>
      <c r="F334" s="53"/>
      <c r="G334" s="86" t="s">
        <v>220</v>
      </c>
      <c r="H334" s="83" t="s">
        <v>11</v>
      </c>
      <c r="I334" s="84">
        <v>1</v>
      </c>
      <c r="J334" s="56"/>
      <c r="K334" s="53">
        <f t="shared" si="105"/>
        <v>0</v>
      </c>
      <c r="L334" s="41"/>
    </row>
    <row r="335" spans="1:12" ht="28.8">
      <c r="A335" s="41" t="s">
        <v>658</v>
      </c>
      <c r="B335" s="49"/>
      <c r="C335" s="83"/>
      <c r="D335" s="84"/>
      <c r="E335" s="85"/>
      <c r="F335" s="53"/>
      <c r="G335" s="86" t="s">
        <v>183</v>
      </c>
      <c r="H335" s="83" t="s">
        <v>11</v>
      </c>
      <c r="I335" s="84">
        <v>10</v>
      </c>
      <c r="J335" s="56"/>
      <c r="K335" s="53">
        <f t="shared" si="105"/>
        <v>0</v>
      </c>
      <c r="L335" s="41"/>
    </row>
    <row r="336" spans="1:12" ht="28.8">
      <c r="A336" s="41" t="s">
        <v>659</v>
      </c>
      <c r="B336" s="49"/>
      <c r="C336" s="83"/>
      <c r="D336" s="84"/>
      <c r="E336" s="85"/>
      <c r="F336" s="53"/>
      <c r="G336" s="86" t="s">
        <v>182</v>
      </c>
      <c r="H336" s="83" t="s">
        <v>11</v>
      </c>
      <c r="I336" s="84">
        <v>10</v>
      </c>
      <c r="J336" s="56"/>
      <c r="K336" s="53">
        <f t="shared" si="105"/>
        <v>0</v>
      </c>
      <c r="L336" s="41"/>
    </row>
    <row r="337" spans="1:12" ht="28.8">
      <c r="A337" s="41" t="s">
        <v>660</v>
      </c>
      <c r="B337" s="49"/>
      <c r="C337" s="83"/>
      <c r="D337" s="84"/>
      <c r="E337" s="85"/>
      <c r="F337" s="53"/>
      <c r="G337" s="86" t="s">
        <v>179</v>
      </c>
      <c r="H337" s="83" t="s">
        <v>11</v>
      </c>
      <c r="I337" s="84">
        <v>3</v>
      </c>
      <c r="J337" s="56"/>
      <c r="K337" s="53">
        <f t="shared" si="105"/>
        <v>0</v>
      </c>
      <c r="L337" s="41"/>
    </row>
    <row r="338" spans="1:12">
      <c r="A338" s="41" t="s">
        <v>661</v>
      </c>
      <c r="B338" s="49"/>
      <c r="C338" s="83"/>
      <c r="D338" s="84"/>
      <c r="E338" s="85"/>
      <c r="F338" s="53"/>
      <c r="G338" s="86" t="s">
        <v>128</v>
      </c>
      <c r="H338" s="83" t="s">
        <v>11</v>
      </c>
      <c r="I338" s="84">
        <v>1</v>
      </c>
      <c r="J338" s="56"/>
      <c r="K338" s="53">
        <f t="shared" si="105"/>
        <v>0</v>
      </c>
      <c r="L338" s="41"/>
    </row>
    <row r="339" spans="1:12">
      <c r="A339" s="41" t="s">
        <v>662</v>
      </c>
      <c r="B339" s="47" t="s">
        <v>296</v>
      </c>
      <c r="C339" s="48" t="s">
        <v>11</v>
      </c>
      <c r="D339" s="67">
        <v>8</v>
      </c>
      <c r="E339" s="55"/>
      <c r="F339" s="52">
        <f t="shared" ref="F339:F346" si="107">D339*E339</f>
        <v>0</v>
      </c>
      <c r="G339" s="42" t="s">
        <v>297</v>
      </c>
      <c r="H339" s="43" t="s">
        <v>11</v>
      </c>
      <c r="I339" s="67">
        <v>8</v>
      </c>
      <c r="J339" s="56"/>
      <c r="K339" s="53">
        <f t="shared" si="105"/>
        <v>0</v>
      </c>
      <c r="L339" s="41"/>
    </row>
    <row r="340" spans="1:12">
      <c r="A340" s="41" t="s">
        <v>663</v>
      </c>
      <c r="B340" s="47" t="s">
        <v>298</v>
      </c>
      <c r="C340" s="48" t="s">
        <v>11</v>
      </c>
      <c r="D340" s="67">
        <v>8</v>
      </c>
      <c r="E340" s="55"/>
      <c r="F340" s="52">
        <f t="shared" si="107"/>
        <v>0</v>
      </c>
      <c r="G340" s="42" t="s">
        <v>299</v>
      </c>
      <c r="H340" s="48" t="s">
        <v>11</v>
      </c>
      <c r="I340" s="67">
        <v>8</v>
      </c>
      <c r="J340" s="56"/>
      <c r="K340" s="53">
        <f t="shared" si="105"/>
        <v>0</v>
      </c>
      <c r="L340" s="41"/>
    </row>
    <row r="341" spans="1:12">
      <c r="A341" s="41" t="s">
        <v>664</v>
      </c>
      <c r="B341" s="47" t="s">
        <v>300</v>
      </c>
      <c r="C341" s="48" t="s">
        <v>11</v>
      </c>
      <c r="D341" s="67">
        <v>8</v>
      </c>
      <c r="E341" s="55"/>
      <c r="F341" s="52">
        <f t="shared" si="107"/>
        <v>0</v>
      </c>
      <c r="G341" s="42" t="s">
        <v>301</v>
      </c>
      <c r="H341" s="43" t="s">
        <v>11</v>
      </c>
      <c r="I341" s="67">
        <v>8</v>
      </c>
      <c r="J341" s="56"/>
      <c r="K341" s="53">
        <f t="shared" si="105"/>
        <v>0</v>
      </c>
      <c r="L341" s="41"/>
    </row>
    <row r="342" spans="1:12">
      <c r="A342" s="41" t="s">
        <v>665</v>
      </c>
      <c r="B342" s="47" t="s">
        <v>302</v>
      </c>
      <c r="C342" s="48" t="s">
        <v>11</v>
      </c>
      <c r="D342" s="67">
        <v>8</v>
      </c>
      <c r="E342" s="55"/>
      <c r="F342" s="52">
        <f t="shared" si="107"/>
        <v>0</v>
      </c>
      <c r="G342" s="42" t="s">
        <v>303</v>
      </c>
      <c r="H342" s="48" t="s">
        <v>11</v>
      </c>
      <c r="I342" s="67">
        <v>8</v>
      </c>
      <c r="J342" s="56"/>
      <c r="K342" s="53">
        <f t="shared" si="105"/>
        <v>0</v>
      </c>
      <c r="L342" s="41"/>
    </row>
    <row r="343" spans="1:12">
      <c r="A343" s="41" t="s">
        <v>666</v>
      </c>
      <c r="B343" s="47" t="s">
        <v>304</v>
      </c>
      <c r="C343" s="48" t="s">
        <v>11</v>
      </c>
      <c r="D343" s="67">
        <v>8</v>
      </c>
      <c r="E343" s="55"/>
      <c r="F343" s="52">
        <f t="shared" si="107"/>
        <v>0</v>
      </c>
      <c r="G343" s="42" t="s">
        <v>305</v>
      </c>
      <c r="H343" s="43" t="s">
        <v>11</v>
      </c>
      <c r="I343" s="67">
        <v>8</v>
      </c>
      <c r="J343" s="56"/>
      <c r="K343" s="53">
        <f t="shared" si="105"/>
        <v>0</v>
      </c>
      <c r="L343" s="41"/>
    </row>
    <row r="344" spans="1:12">
      <c r="A344" s="41" t="s">
        <v>667</v>
      </c>
      <c r="B344" s="47" t="s">
        <v>306</v>
      </c>
      <c r="C344" s="48" t="s">
        <v>11</v>
      </c>
      <c r="D344" s="67">
        <v>16</v>
      </c>
      <c r="E344" s="55"/>
      <c r="F344" s="52">
        <f t="shared" si="107"/>
        <v>0</v>
      </c>
      <c r="G344" s="42" t="s">
        <v>307</v>
      </c>
      <c r="H344" s="48" t="s">
        <v>11</v>
      </c>
      <c r="I344" s="67">
        <v>16</v>
      </c>
      <c r="J344" s="56"/>
      <c r="K344" s="53">
        <f t="shared" si="105"/>
        <v>0</v>
      </c>
      <c r="L344" s="41"/>
    </row>
    <row r="345" spans="1:12">
      <c r="A345" s="41" t="s">
        <v>668</v>
      </c>
      <c r="B345" s="47" t="s">
        <v>308</v>
      </c>
      <c r="C345" s="48" t="s">
        <v>11</v>
      </c>
      <c r="D345" s="67">
        <v>8</v>
      </c>
      <c r="E345" s="55"/>
      <c r="F345" s="52">
        <f t="shared" si="107"/>
        <v>0</v>
      </c>
      <c r="G345" s="42" t="s">
        <v>309</v>
      </c>
      <c r="H345" s="43" t="s">
        <v>11</v>
      </c>
      <c r="I345" s="67">
        <v>8</v>
      </c>
      <c r="J345" s="56"/>
      <c r="K345" s="53">
        <f t="shared" si="105"/>
        <v>0</v>
      </c>
      <c r="L345" s="41"/>
    </row>
    <row r="346" spans="1:12" ht="28.8">
      <c r="A346" s="41" t="s">
        <v>669</v>
      </c>
      <c r="B346" s="47" t="s">
        <v>310</v>
      </c>
      <c r="C346" s="48" t="s">
        <v>11</v>
      </c>
      <c r="D346" s="67">
        <v>8</v>
      </c>
      <c r="E346" s="55"/>
      <c r="F346" s="52">
        <f t="shared" si="107"/>
        <v>0</v>
      </c>
      <c r="G346" s="42" t="s">
        <v>311</v>
      </c>
      <c r="H346" s="48" t="s">
        <v>11</v>
      </c>
      <c r="I346" s="67">
        <v>8</v>
      </c>
      <c r="J346" s="56"/>
      <c r="K346" s="53">
        <f t="shared" si="105"/>
        <v>0</v>
      </c>
      <c r="L346" s="41"/>
    </row>
    <row r="347" spans="1:12">
      <c r="A347" s="41" t="s">
        <v>670</v>
      </c>
      <c r="B347" s="86" t="s">
        <v>180</v>
      </c>
      <c r="C347" s="83" t="s">
        <v>11</v>
      </c>
      <c r="D347" s="83">
        <v>15</v>
      </c>
      <c r="E347" s="53"/>
      <c r="F347" s="52">
        <f t="shared" ref="F347" si="108">E347*D347</f>
        <v>0</v>
      </c>
      <c r="G347" s="86"/>
      <c r="H347" s="83"/>
      <c r="I347" s="84"/>
      <c r="J347" s="56"/>
      <c r="K347" s="53"/>
      <c r="L347" s="41"/>
    </row>
    <row r="348" spans="1:12">
      <c r="A348" s="41" t="s">
        <v>671</v>
      </c>
      <c r="B348" s="86"/>
      <c r="C348" s="83"/>
      <c r="D348" s="83"/>
      <c r="E348" s="53"/>
      <c r="F348" s="53"/>
      <c r="G348" s="86" t="s">
        <v>181</v>
      </c>
      <c r="H348" s="83" t="s">
        <v>11</v>
      </c>
      <c r="I348" s="84">
        <v>15</v>
      </c>
      <c r="J348" s="56"/>
      <c r="K348" s="53">
        <f t="shared" ref="K348:K351" si="109">I348*J348</f>
        <v>0</v>
      </c>
      <c r="L348" s="41"/>
    </row>
    <row r="349" spans="1:12">
      <c r="A349" s="41" t="s">
        <v>672</v>
      </c>
      <c r="B349" s="86" t="s">
        <v>188</v>
      </c>
      <c r="C349" s="83" t="s">
        <v>11</v>
      </c>
      <c r="D349" s="84">
        <v>1</v>
      </c>
      <c r="E349" s="53"/>
      <c r="F349" s="53">
        <f>E349*D349</f>
        <v>0</v>
      </c>
      <c r="G349" s="86"/>
      <c r="H349" s="83"/>
      <c r="I349" s="84"/>
      <c r="J349" s="56"/>
      <c r="K349" s="53"/>
      <c r="L349" s="41"/>
    </row>
    <row r="350" spans="1:12">
      <c r="A350" s="41" t="s">
        <v>673</v>
      </c>
      <c r="B350" s="86"/>
      <c r="C350" s="83"/>
      <c r="D350" s="84"/>
      <c r="E350" s="53"/>
      <c r="F350" s="53"/>
      <c r="G350" s="86" t="s">
        <v>189</v>
      </c>
      <c r="H350" s="83" t="s">
        <v>11</v>
      </c>
      <c r="I350" s="84">
        <v>1</v>
      </c>
      <c r="J350" s="56"/>
      <c r="K350" s="53">
        <f t="shared" si="109"/>
        <v>0</v>
      </c>
      <c r="L350" s="41"/>
    </row>
    <row r="351" spans="1:12" ht="28.8">
      <c r="A351" s="41" t="s">
        <v>674</v>
      </c>
      <c r="B351" s="86"/>
      <c r="C351" s="83"/>
      <c r="D351" s="83"/>
      <c r="E351" s="53"/>
      <c r="F351" s="53"/>
      <c r="G351" s="86" t="s">
        <v>190</v>
      </c>
      <c r="H351" s="83" t="s">
        <v>11</v>
      </c>
      <c r="I351" s="84">
        <v>2</v>
      </c>
      <c r="J351" s="56"/>
      <c r="K351" s="53">
        <f t="shared" si="109"/>
        <v>0</v>
      </c>
      <c r="L351" s="41"/>
    </row>
    <row r="352" spans="1:12">
      <c r="A352" s="41" t="s">
        <v>675</v>
      </c>
      <c r="B352" s="86" t="s">
        <v>288</v>
      </c>
      <c r="C352" s="83" t="s">
        <v>10</v>
      </c>
      <c r="D352" s="83">
        <v>150</v>
      </c>
      <c r="E352" s="53"/>
      <c r="F352" s="53">
        <f>E352*D352</f>
        <v>0</v>
      </c>
      <c r="G352" s="86"/>
      <c r="H352" s="83"/>
      <c r="I352" s="84"/>
      <c r="J352" s="56"/>
      <c r="K352" s="53"/>
      <c r="L352" s="41"/>
    </row>
    <row r="353" spans="1:12" ht="28.8">
      <c r="A353" s="41" t="s">
        <v>676</v>
      </c>
      <c r="B353" s="86"/>
      <c r="C353" s="83"/>
      <c r="D353" s="83"/>
      <c r="E353" s="53"/>
      <c r="F353" s="53"/>
      <c r="G353" s="86" t="s">
        <v>289</v>
      </c>
      <c r="H353" s="83" t="s">
        <v>10</v>
      </c>
      <c r="I353" s="83">
        <v>150</v>
      </c>
      <c r="J353" s="53"/>
      <c r="K353" s="53">
        <f>J353*I353</f>
        <v>0</v>
      </c>
      <c r="L353" s="41"/>
    </row>
    <row r="354" spans="1:12" ht="28.8">
      <c r="A354" s="41" t="s">
        <v>677</v>
      </c>
      <c r="B354" s="86" t="s">
        <v>184</v>
      </c>
      <c r="C354" s="83" t="s">
        <v>11</v>
      </c>
      <c r="D354" s="83">
        <v>10</v>
      </c>
      <c r="E354" s="53"/>
      <c r="F354" s="52">
        <f t="shared" ref="F354" si="110">E354*D354</f>
        <v>0</v>
      </c>
      <c r="G354" s="86"/>
      <c r="H354" s="83"/>
      <c r="I354" s="84"/>
      <c r="J354" s="56"/>
      <c r="K354" s="53"/>
      <c r="L354" s="41"/>
    </row>
    <row r="355" spans="1:12">
      <c r="A355" s="152" t="s">
        <v>340</v>
      </c>
      <c r="B355" s="153"/>
      <c r="C355" s="153"/>
      <c r="D355" s="153"/>
      <c r="E355" s="153"/>
      <c r="F355" s="153"/>
      <c r="G355" s="153"/>
      <c r="H355" s="153"/>
      <c r="I355" s="153"/>
      <c r="J355" s="153"/>
      <c r="K355" s="153"/>
      <c r="L355" s="153"/>
    </row>
    <row r="356" spans="1:12" ht="28.8">
      <c r="A356" s="119" t="s">
        <v>678</v>
      </c>
      <c r="B356" s="47" t="s">
        <v>185</v>
      </c>
      <c r="C356" s="46" t="s">
        <v>38</v>
      </c>
      <c r="D356" s="69">
        <v>1</v>
      </c>
      <c r="E356" s="69"/>
      <c r="F356" s="52">
        <f t="shared" ref="F356:F357" si="111">E356*D356</f>
        <v>0</v>
      </c>
      <c r="G356" s="87"/>
      <c r="H356" s="88"/>
      <c r="I356" s="89"/>
      <c r="J356" s="88"/>
      <c r="K356" s="88"/>
      <c r="L356" s="20"/>
    </row>
    <row r="357" spans="1:12" ht="43.2">
      <c r="A357" s="20" t="s">
        <v>679</v>
      </c>
      <c r="B357" s="47" t="s">
        <v>186</v>
      </c>
      <c r="C357" s="46" t="s">
        <v>38</v>
      </c>
      <c r="D357" s="69">
        <v>1</v>
      </c>
      <c r="E357" s="69"/>
      <c r="F357" s="52">
        <f t="shared" si="111"/>
        <v>0</v>
      </c>
      <c r="G357" s="87"/>
      <c r="H357" s="88"/>
      <c r="I357" s="89"/>
      <c r="J357" s="88"/>
      <c r="K357" s="88"/>
      <c r="L357" s="20"/>
    </row>
    <row r="358" spans="1:12">
      <c r="A358" s="151" t="s">
        <v>23</v>
      </c>
      <c r="B358" s="151"/>
      <c r="C358" s="151"/>
      <c r="D358" s="151"/>
      <c r="E358" s="143">
        <f>SUM(F15:F357)</f>
        <v>0</v>
      </c>
      <c r="F358" s="143"/>
      <c r="G358" s="151" t="s">
        <v>24</v>
      </c>
      <c r="H358" s="151"/>
      <c r="I358" s="151"/>
      <c r="J358" s="143">
        <f>SUM(K15:K357)</f>
        <v>0</v>
      </c>
      <c r="K358" s="143"/>
      <c r="L358" s="23"/>
    </row>
    <row r="359" spans="1:12">
      <c r="A359" s="131" t="s">
        <v>25</v>
      </c>
      <c r="B359" s="131"/>
      <c r="C359" s="131"/>
      <c r="D359" s="131"/>
      <c r="E359" s="132">
        <f>J358+E358</f>
        <v>0</v>
      </c>
      <c r="F359" s="132"/>
      <c r="G359" s="133"/>
      <c r="H359" s="133"/>
      <c r="I359" s="133"/>
      <c r="J359" s="133"/>
      <c r="K359" s="133"/>
      <c r="L359" s="133"/>
    </row>
    <row r="360" spans="1:12" ht="30" customHeight="1">
      <c r="A360" s="147" t="s">
        <v>27</v>
      </c>
      <c r="B360" s="147"/>
      <c r="C360" s="147"/>
      <c r="D360" s="147"/>
      <c r="E360" s="147"/>
      <c r="F360" s="147"/>
      <c r="G360" s="147"/>
      <c r="H360" s="147"/>
      <c r="I360" s="147"/>
    </row>
    <row r="361" spans="1:12" ht="24" customHeight="1">
      <c r="A361" s="14" t="s">
        <v>28</v>
      </c>
      <c r="B361" s="13"/>
      <c r="C361" s="27"/>
      <c r="D361" s="27"/>
      <c r="E361" s="27"/>
      <c r="F361" s="27"/>
      <c r="G361" s="13"/>
      <c r="H361" s="27"/>
      <c r="I361" s="61"/>
    </row>
    <row r="362" spans="1:12" ht="135.6" customHeight="1">
      <c r="A362" s="146" t="s">
        <v>336</v>
      </c>
      <c r="B362" s="146"/>
      <c r="C362" s="146"/>
      <c r="D362" s="146"/>
      <c r="E362" s="146"/>
      <c r="F362" s="146"/>
      <c r="G362" s="146"/>
    </row>
    <row r="363" spans="1:12" s="11" customFormat="1" ht="79.8" customHeight="1">
      <c r="A363" s="149" t="s">
        <v>682</v>
      </c>
      <c r="B363" s="150"/>
      <c r="C363" s="150"/>
      <c r="D363" s="150"/>
      <c r="E363" s="150"/>
      <c r="F363" s="150"/>
      <c r="G363" s="150"/>
      <c r="H363" s="2"/>
      <c r="I363" s="62"/>
      <c r="J363" s="28"/>
      <c r="K363" s="28"/>
    </row>
    <row r="364" spans="1:12" s="12" customFormat="1" ht="39.6" customHeight="1">
      <c r="A364" s="149" t="s">
        <v>687</v>
      </c>
      <c r="B364" s="150"/>
      <c r="C364" s="150"/>
      <c r="D364" s="150"/>
      <c r="E364" s="150"/>
      <c r="F364" s="150"/>
      <c r="G364" s="150"/>
      <c r="H364" s="29"/>
      <c r="I364" s="63"/>
      <c r="J364" s="30"/>
      <c r="K364" s="30"/>
    </row>
    <row r="365" spans="1:12" s="10" customFormat="1" ht="39.6" customHeight="1">
      <c r="A365" s="149" t="s">
        <v>688</v>
      </c>
      <c r="B365" s="150"/>
      <c r="C365" s="150"/>
      <c r="D365" s="150"/>
      <c r="E365" s="150"/>
      <c r="F365" s="150"/>
      <c r="G365" s="150"/>
      <c r="H365" s="31"/>
      <c r="I365" s="64"/>
      <c r="J365" s="32"/>
      <c r="K365" s="32"/>
    </row>
    <row r="366" spans="1:12" s="10" customFormat="1" ht="29.25" customHeight="1">
      <c r="A366" s="127" t="s">
        <v>683</v>
      </c>
      <c r="B366" s="50"/>
      <c r="C366" s="50"/>
      <c r="D366" s="50"/>
      <c r="E366" s="50"/>
      <c r="F366" s="50"/>
      <c r="G366" s="50"/>
      <c r="H366" s="31"/>
      <c r="I366" s="64"/>
      <c r="J366" s="32"/>
      <c r="K366" s="32"/>
    </row>
    <row r="367" spans="1:12" s="10" customFormat="1" ht="24" customHeight="1">
      <c r="A367" s="139" t="s">
        <v>329</v>
      </c>
      <c r="B367" s="139"/>
      <c r="C367" s="139"/>
      <c r="D367" s="139"/>
      <c r="E367" s="113"/>
      <c r="F367" s="113"/>
      <c r="G367" s="114"/>
      <c r="H367" s="124"/>
      <c r="I367" s="115"/>
      <c r="J367" s="115"/>
      <c r="K367" s="116"/>
      <c r="L367" s="116"/>
    </row>
    <row r="368" spans="1:12" ht="24" customHeight="1">
      <c r="A368" s="139" t="s">
        <v>330</v>
      </c>
      <c r="B368" s="139"/>
      <c r="C368" s="139"/>
      <c r="D368" s="139"/>
      <c r="E368" s="139"/>
      <c r="F368" s="139"/>
      <c r="G368" s="139"/>
      <c r="H368" s="125"/>
      <c r="I368" s="117"/>
      <c r="J368" s="117"/>
      <c r="K368" s="117"/>
      <c r="L368" s="117"/>
    </row>
    <row r="369" spans="1:247" ht="24" customHeight="1">
      <c r="A369" s="139" t="s">
        <v>331</v>
      </c>
      <c r="B369" s="139"/>
      <c r="C369" s="139"/>
      <c r="D369" s="139"/>
      <c r="E369" s="139"/>
      <c r="F369" s="139"/>
      <c r="G369" s="139"/>
      <c r="H369" s="125"/>
      <c r="I369" s="117"/>
      <c r="J369" s="117"/>
      <c r="K369" s="117"/>
      <c r="L369" s="117"/>
    </row>
    <row r="370" spans="1:247" ht="24" customHeight="1">
      <c r="A370" s="148" t="s">
        <v>680</v>
      </c>
      <c r="B370" s="148"/>
      <c r="C370" s="148"/>
      <c r="D370" s="148"/>
      <c r="E370" s="148"/>
      <c r="F370" s="148"/>
      <c r="G370" s="148"/>
      <c r="H370" s="125"/>
      <c r="I370" s="117"/>
      <c r="J370" s="117"/>
      <c r="K370" s="117"/>
      <c r="L370" s="117"/>
    </row>
    <row r="371" spans="1:247" s="6" customFormat="1" ht="24" customHeight="1">
      <c r="A371" s="139" t="s">
        <v>332</v>
      </c>
      <c r="B371" s="139"/>
      <c r="C371" s="139"/>
      <c r="D371" s="139"/>
      <c r="E371" s="139"/>
      <c r="F371" s="139"/>
      <c r="G371" s="139"/>
      <c r="H371" s="125"/>
      <c r="I371" s="117"/>
      <c r="J371" s="117"/>
      <c r="K371" s="117"/>
      <c r="L371" s="117"/>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c r="CQ371" s="5"/>
      <c r="CR371" s="5"/>
      <c r="CS371" s="5"/>
      <c r="CT371" s="5"/>
      <c r="CU371" s="5"/>
      <c r="CV371" s="5"/>
      <c r="CW371" s="5"/>
      <c r="CX371" s="5"/>
      <c r="CY371" s="5"/>
      <c r="CZ371" s="5"/>
      <c r="DA371" s="5"/>
      <c r="DB371" s="5"/>
      <c r="DC371" s="5"/>
      <c r="DD371" s="5"/>
      <c r="DE371" s="5"/>
      <c r="DF371" s="5"/>
      <c r="DG371" s="5"/>
      <c r="DH371" s="5"/>
      <c r="DI371" s="5"/>
      <c r="DJ371" s="5"/>
      <c r="DK371" s="5"/>
      <c r="DL371" s="5"/>
      <c r="DM371" s="5"/>
      <c r="DN371" s="5"/>
      <c r="DO371" s="5"/>
      <c r="DP371" s="5"/>
      <c r="DQ371" s="5"/>
      <c r="DR371" s="5"/>
      <c r="DS371" s="5"/>
      <c r="DT371" s="5"/>
      <c r="DU371" s="5"/>
      <c r="DV371" s="5"/>
      <c r="DW371" s="5"/>
      <c r="DX371" s="5"/>
      <c r="DY371" s="5"/>
      <c r="DZ371" s="5"/>
      <c r="EA371" s="5"/>
      <c r="EB371" s="5"/>
      <c r="EC371" s="5"/>
      <c r="ED371" s="5"/>
      <c r="EE371" s="5"/>
      <c r="EF371" s="5"/>
      <c r="EG371" s="5"/>
      <c r="EH371" s="5"/>
      <c r="EI371" s="5"/>
      <c r="EJ371" s="5"/>
      <c r="EK371" s="5"/>
      <c r="EL371" s="5"/>
      <c r="EM371" s="5"/>
      <c r="EN371" s="5"/>
      <c r="EO371" s="5"/>
      <c r="EP371" s="5"/>
      <c r="EQ371" s="5"/>
      <c r="ER371" s="5"/>
      <c r="ES371" s="5"/>
      <c r="ET371" s="5"/>
      <c r="EU371" s="5"/>
      <c r="EV371" s="5"/>
      <c r="EW371" s="5"/>
      <c r="EX371" s="5"/>
      <c r="EY371" s="5"/>
      <c r="EZ371" s="5"/>
      <c r="FA371" s="5"/>
      <c r="FB371" s="5"/>
      <c r="FC371" s="5"/>
      <c r="FD371" s="5"/>
      <c r="FE371" s="5"/>
      <c r="FF371" s="5"/>
      <c r="FG371" s="5"/>
      <c r="FH371" s="5"/>
      <c r="FI371" s="5"/>
      <c r="FJ371" s="5"/>
      <c r="FK371" s="5"/>
      <c r="FL371" s="5"/>
      <c r="FM371" s="5"/>
      <c r="FN371" s="5"/>
      <c r="FO371" s="5"/>
      <c r="FP371" s="5"/>
      <c r="FQ371" s="5"/>
      <c r="FR371" s="5"/>
      <c r="FS371" s="5"/>
      <c r="FT371" s="5"/>
      <c r="FU371" s="5"/>
      <c r="FV371" s="5"/>
      <c r="FW371" s="5"/>
      <c r="FX371" s="5"/>
      <c r="FY371" s="5"/>
      <c r="FZ371" s="5"/>
      <c r="GA371" s="5"/>
      <c r="GB371" s="5"/>
      <c r="GC371" s="5"/>
      <c r="GD371" s="5"/>
      <c r="GE371" s="5"/>
      <c r="GF371" s="5"/>
      <c r="GG371" s="5"/>
      <c r="GH371" s="5"/>
      <c r="GI371" s="5"/>
      <c r="GJ371" s="5"/>
      <c r="GK371" s="5"/>
      <c r="GL371" s="5"/>
      <c r="GM371" s="5"/>
      <c r="GN371" s="5"/>
      <c r="GO371" s="5"/>
      <c r="GP371" s="5"/>
      <c r="GQ371" s="5"/>
      <c r="GR371" s="5"/>
      <c r="GS371" s="5"/>
      <c r="GT371" s="5"/>
      <c r="GU371" s="5"/>
      <c r="GV371" s="5"/>
      <c r="GW371" s="5"/>
      <c r="GX371" s="5"/>
      <c r="GY371" s="5"/>
      <c r="GZ371" s="5"/>
      <c r="HA371" s="5"/>
      <c r="HB371" s="5"/>
      <c r="HC371" s="5"/>
      <c r="HD371" s="5"/>
      <c r="HE371" s="5"/>
      <c r="HF371" s="5"/>
      <c r="HG371" s="5"/>
      <c r="HH371" s="5"/>
      <c r="HI371" s="5"/>
      <c r="HJ371" s="5"/>
      <c r="HK371" s="5"/>
      <c r="HL371" s="5"/>
      <c r="HM371" s="5"/>
      <c r="HN371" s="5"/>
      <c r="HO371" s="5"/>
      <c r="HP371" s="5"/>
      <c r="HQ371" s="5"/>
      <c r="HR371" s="5"/>
      <c r="HS371" s="5"/>
      <c r="HT371" s="5"/>
      <c r="HU371" s="5"/>
      <c r="HV371" s="5"/>
      <c r="HW371" s="5"/>
      <c r="HX371" s="5"/>
      <c r="HY371" s="5"/>
      <c r="HZ371" s="5"/>
      <c r="IA371" s="5"/>
      <c r="IB371" s="5"/>
      <c r="IC371" s="5"/>
      <c r="ID371" s="5"/>
      <c r="IE371" s="5"/>
      <c r="IF371" s="5"/>
      <c r="IG371" s="5"/>
      <c r="IH371" s="5"/>
      <c r="II371" s="5"/>
      <c r="IJ371" s="5"/>
      <c r="IK371" s="5"/>
      <c r="IL371" s="5"/>
      <c r="IM371" s="5"/>
    </row>
    <row r="372" spans="1:247" s="6" customFormat="1" ht="24" customHeight="1">
      <c r="A372" s="139" t="s">
        <v>333</v>
      </c>
      <c r="B372" s="139"/>
      <c r="C372" s="139"/>
      <c r="D372" s="139"/>
      <c r="E372" s="139"/>
      <c r="F372" s="139"/>
      <c r="G372" s="139"/>
      <c r="H372" s="126"/>
      <c r="I372" s="118"/>
      <c r="J372" s="118"/>
      <c r="K372" s="118"/>
      <c r="L372" s="118"/>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c r="CQ372" s="5"/>
      <c r="CR372" s="5"/>
      <c r="CS372" s="5"/>
      <c r="CT372" s="5"/>
      <c r="CU372" s="5"/>
      <c r="CV372" s="5"/>
      <c r="CW372" s="5"/>
      <c r="CX372" s="5"/>
      <c r="CY372" s="5"/>
      <c r="CZ372" s="5"/>
      <c r="DA372" s="5"/>
      <c r="DB372" s="5"/>
      <c r="DC372" s="5"/>
      <c r="DD372" s="5"/>
      <c r="DE372" s="5"/>
      <c r="DF372" s="5"/>
      <c r="DG372" s="5"/>
      <c r="DH372" s="5"/>
      <c r="DI372" s="5"/>
      <c r="DJ372" s="5"/>
      <c r="DK372" s="5"/>
      <c r="DL372" s="5"/>
      <c r="DM372" s="5"/>
      <c r="DN372" s="5"/>
      <c r="DO372" s="5"/>
      <c r="DP372" s="5"/>
      <c r="DQ372" s="5"/>
      <c r="DR372" s="5"/>
      <c r="DS372" s="5"/>
      <c r="DT372" s="5"/>
      <c r="DU372" s="5"/>
      <c r="DV372" s="5"/>
      <c r="DW372" s="5"/>
      <c r="DX372" s="5"/>
      <c r="DY372" s="5"/>
      <c r="DZ372" s="5"/>
      <c r="EA372" s="5"/>
      <c r="EB372" s="5"/>
      <c r="EC372" s="5"/>
      <c r="ED372" s="5"/>
      <c r="EE372" s="5"/>
      <c r="EF372" s="5"/>
      <c r="EG372" s="5"/>
      <c r="EH372" s="5"/>
      <c r="EI372" s="5"/>
      <c r="EJ372" s="5"/>
      <c r="EK372" s="5"/>
      <c r="EL372" s="5"/>
      <c r="EM372" s="5"/>
      <c r="EN372" s="5"/>
      <c r="EO372" s="5"/>
      <c r="EP372" s="5"/>
      <c r="EQ372" s="5"/>
      <c r="ER372" s="5"/>
      <c r="ES372" s="5"/>
      <c r="ET372" s="5"/>
      <c r="EU372" s="5"/>
      <c r="EV372" s="5"/>
      <c r="EW372" s="5"/>
      <c r="EX372" s="5"/>
      <c r="EY372" s="5"/>
      <c r="EZ372" s="5"/>
      <c r="FA372" s="5"/>
      <c r="FB372" s="5"/>
      <c r="FC372" s="5"/>
      <c r="FD372" s="5"/>
      <c r="FE372" s="5"/>
      <c r="FF372" s="5"/>
      <c r="FG372" s="5"/>
      <c r="FH372" s="5"/>
      <c r="FI372" s="5"/>
      <c r="FJ372" s="5"/>
      <c r="FK372" s="5"/>
      <c r="FL372" s="5"/>
      <c r="FM372" s="5"/>
      <c r="FN372" s="5"/>
      <c r="FO372" s="5"/>
      <c r="FP372" s="5"/>
      <c r="FQ372" s="5"/>
      <c r="FR372" s="5"/>
      <c r="FS372" s="5"/>
      <c r="FT372" s="5"/>
      <c r="FU372" s="5"/>
      <c r="FV372" s="5"/>
      <c r="FW372" s="5"/>
      <c r="FX372" s="5"/>
      <c r="FY372" s="5"/>
      <c r="FZ372" s="5"/>
      <c r="GA372" s="5"/>
      <c r="GB372" s="5"/>
      <c r="GC372" s="5"/>
      <c r="GD372" s="5"/>
      <c r="GE372" s="5"/>
      <c r="GF372" s="5"/>
      <c r="GG372" s="5"/>
      <c r="GH372" s="5"/>
      <c r="GI372" s="5"/>
      <c r="GJ372" s="5"/>
      <c r="GK372" s="5"/>
      <c r="GL372" s="5"/>
      <c r="GM372" s="5"/>
      <c r="GN372" s="5"/>
      <c r="GO372" s="5"/>
      <c r="GP372" s="5"/>
      <c r="GQ372" s="5"/>
      <c r="GR372" s="5"/>
      <c r="GS372" s="5"/>
      <c r="GT372" s="5"/>
      <c r="GU372" s="5"/>
      <c r="GV372" s="5"/>
      <c r="GW372" s="5"/>
      <c r="GX372" s="5"/>
      <c r="GY372" s="5"/>
      <c r="GZ372" s="5"/>
      <c r="HA372" s="5"/>
      <c r="HB372" s="5"/>
      <c r="HC372" s="5"/>
      <c r="HD372" s="5"/>
      <c r="HE372" s="5"/>
      <c r="HF372" s="5"/>
      <c r="HG372" s="5"/>
      <c r="HH372" s="5"/>
      <c r="HI372" s="5"/>
      <c r="HJ372" s="5"/>
      <c r="HK372" s="5"/>
      <c r="HL372" s="5"/>
      <c r="HM372" s="5"/>
      <c r="HN372" s="5"/>
      <c r="HO372" s="5"/>
      <c r="HP372" s="5"/>
      <c r="HQ372" s="5"/>
      <c r="HR372" s="5"/>
      <c r="HS372" s="5"/>
      <c r="HT372" s="5"/>
      <c r="HU372" s="5"/>
      <c r="HV372" s="5"/>
      <c r="HW372" s="5"/>
      <c r="HX372" s="5"/>
      <c r="HY372" s="5"/>
      <c r="HZ372" s="5"/>
      <c r="IA372" s="5"/>
      <c r="IB372" s="5"/>
      <c r="IC372" s="5"/>
      <c r="ID372" s="5"/>
      <c r="IE372" s="5"/>
      <c r="IF372" s="5"/>
      <c r="IG372" s="5"/>
      <c r="IH372" s="5"/>
      <c r="II372" s="5"/>
      <c r="IJ372" s="5"/>
      <c r="IK372" s="5"/>
      <c r="IL372" s="5"/>
      <c r="IM372" s="5"/>
    </row>
    <row r="373" spans="1:247" s="6" customFormat="1" ht="33" customHeight="1">
      <c r="A373" s="139" t="s">
        <v>334</v>
      </c>
      <c r="B373" s="139"/>
      <c r="C373" s="139"/>
      <c r="D373" s="139"/>
      <c r="E373" s="139"/>
      <c r="F373" s="139"/>
      <c r="G373" s="139"/>
      <c r="H373" s="126"/>
      <c r="I373" s="118"/>
      <c r="J373" s="118"/>
      <c r="K373" s="118"/>
      <c r="L373" s="118"/>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s="5"/>
      <c r="FG373" s="5"/>
      <c r="FH373" s="5"/>
      <c r="FI373" s="5"/>
      <c r="FJ373" s="5"/>
      <c r="FK373" s="5"/>
      <c r="FL373" s="5"/>
      <c r="FM373" s="5"/>
      <c r="FN373" s="5"/>
      <c r="FO373" s="5"/>
      <c r="FP373" s="5"/>
      <c r="FQ373" s="5"/>
      <c r="FR373" s="5"/>
      <c r="FS373" s="5"/>
      <c r="FT373" s="5"/>
      <c r="FU373" s="5"/>
      <c r="FV373" s="5"/>
      <c r="FW373" s="5"/>
      <c r="FX373" s="5"/>
      <c r="FY373" s="5"/>
      <c r="FZ373" s="5"/>
      <c r="GA373" s="5"/>
      <c r="GB373" s="5"/>
      <c r="GC373" s="5"/>
      <c r="GD373" s="5"/>
      <c r="GE373" s="5"/>
      <c r="GF373" s="5"/>
      <c r="GG373" s="5"/>
      <c r="GH373" s="5"/>
      <c r="GI373" s="5"/>
      <c r="GJ373" s="5"/>
      <c r="GK373" s="5"/>
      <c r="GL373" s="5"/>
      <c r="GM373" s="5"/>
      <c r="GN373" s="5"/>
      <c r="GO373" s="5"/>
      <c r="GP373" s="5"/>
      <c r="GQ373" s="5"/>
      <c r="GR373" s="5"/>
      <c r="GS373" s="5"/>
      <c r="GT373" s="5"/>
      <c r="GU373" s="5"/>
      <c r="GV373" s="5"/>
      <c r="GW373" s="5"/>
      <c r="GX373" s="5"/>
      <c r="GY373" s="5"/>
      <c r="GZ373" s="5"/>
      <c r="HA373" s="5"/>
      <c r="HB373" s="5"/>
      <c r="HC373" s="5"/>
      <c r="HD373" s="5"/>
      <c r="HE373" s="5"/>
      <c r="HF373" s="5"/>
      <c r="HG373" s="5"/>
      <c r="HH373" s="5"/>
      <c r="HI373" s="5"/>
      <c r="HJ373" s="5"/>
      <c r="HK373" s="5"/>
      <c r="HL373" s="5"/>
      <c r="HM373" s="5"/>
      <c r="HN373" s="5"/>
      <c r="HO373" s="5"/>
      <c r="HP373" s="5"/>
      <c r="HQ373" s="5"/>
      <c r="HR373" s="5"/>
      <c r="HS373" s="5"/>
      <c r="HT373" s="5"/>
      <c r="HU373" s="5"/>
      <c r="HV373" s="5"/>
      <c r="HW373" s="5"/>
      <c r="HX373" s="5"/>
      <c r="HY373" s="5"/>
      <c r="HZ373" s="5"/>
      <c r="IA373" s="5"/>
      <c r="IB373" s="5"/>
      <c r="IC373" s="5"/>
      <c r="ID373" s="5"/>
      <c r="IE373" s="5"/>
      <c r="IF373" s="5"/>
      <c r="IG373" s="5"/>
      <c r="IH373" s="5"/>
      <c r="II373" s="5"/>
      <c r="IJ373" s="5"/>
      <c r="IK373" s="5"/>
      <c r="IL373" s="5"/>
      <c r="IM373" s="5"/>
    </row>
    <row r="374" spans="1:247" ht="13.95" customHeight="1">
      <c r="A374" s="18"/>
      <c r="B374" s="18"/>
      <c r="C374" s="34"/>
      <c r="D374" s="34"/>
      <c r="E374" s="34"/>
      <c r="F374" s="34"/>
      <c r="G374" s="18"/>
    </row>
    <row r="375" spans="1:247" s="6" customFormat="1" ht="33" customHeight="1">
      <c r="A375" s="15" t="s">
        <v>335</v>
      </c>
      <c r="B375" s="16"/>
      <c r="C375" s="29"/>
      <c r="D375" s="29"/>
      <c r="E375" s="29"/>
      <c r="F375" s="26"/>
      <c r="G375" s="4"/>
      <c r="H375" s="3"/>
      <c r="I375" s="65"/>
      <c r="J375" s="33"/>
      <c r="K375" s="33"/>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c r="EV375" s="5"/>
      <c r="EW375" s="5"/>
      <c r="EX375" s="5"/>
      <c r="EY375" s="5"/>
      <c r="EZ375" s="5"/>
      <c r="FA375" s="5"/>
      <c r="FB375" s="5"/>
      <c r="FC375" s="5"/>
      <c r="FD375" s="5"/>
      <c r="FE375" s="5"/>
      <c r="FF375" s="5"/>
      <c r="FG375" s="5"/>
      <c r="FH375" s="5"/>
      <c r="FI375" s="5"/>
      <c r="FJ375" s="5"/>
      <c r="FK375" s="5"/>
      <c r="FL375" s="5"/>
      <c r="FM375" s="5"/>
      <c r="FN375" s="5"/>
      <c r="FO375" s="5"/>
      <c r="FP375" s="5"/>
      <c r="FQ375" s="5"/>
      <c r="FR375" s="5"/>
      <c r="FS375" s="5"/>
      <c r="FT375" s="5"/>
      <c r="FU375" s="5"/>
      <c r="FV375" s="5"/>
      <c r="FW375" s="5"/>
      <c r="FX375" s="5"/>
      <c r="FY375" s="5"/>
      <c r="FZ375" s="5"/>
      <c r="GA375" s="5"/>
      <c r="GB375" s="5"/>
      <c r="GC375" s="5"/>
      <c r="GD375" s="5"/>
      <c r="GE375" s="5"/>
      <c r="GF375" s="5"/>
      <c r="GG375" s="5"/>
      <c r="GH375" s="5"/>
      <c r="GI375" s="5"/>
      <c r="GJ375" s="5"/>
      <c r="GK375" s="5"/>
      <c r="GL375" s="5"/>
      <c r="GM375" s="5"/>
      <c r="GN375" s="5"/>
      <c r="GO375" s="5"/>
      <c r="GP375" s="5"/>
      <c r="GQ375" s="5"/>
      <c r="GR375" s="5"/>
      <c r="GS375" s="5"/>
      <c r="GT375" s="5"/>
      <c r="GU375" s="5"/>
      <c r="GV375" s="5"/>
      <c r="GW375" s="5"/>
      <c r="GX375" s="5"/>
      <c r="GY375" s="5"/>
      <c r="GZ375" s="5"/>
      <c r="HA375" s="5"/>
      <c r="HB375" s="5"/>
      <c r="HC375" s="5"/>
      <c r="HD375" s="5"/>
      <c r="HE375" s="5"/>
      <c r="HF375" s="5"/>
      <c r="HG375" s="5"/>
      <c r="HH375" s="5"/>
      <c r="HI375" s="5"/>
      <c r="HJ375" s="5"/>
      <c r="HK375" s="5"/>
      <c r="HL375" s="5"/>
      <c r="HM375" s="5"/>
      <c r="HN375" s="5"/>
      <c r="HO375" s="5"/>
      <c r="HP375" s="5"/>
      <c r="HQ375" s="5"/>
      <c r="HR375" s="5"/>
      <c r="HS375" s="5"/>
      <c r="HT375" s="5"/>
      <c r="HU375" s="5"/>
      <c r="HV375" s="5"/>
      <c r="HW375" s="5"/>
      <c r="HX375" s="5"/>
      <c r="HY375" s="5"/>
      <c r="HZ375" s="5"/>
      <c r="IA375" s="5"/>
      <c r="IB375" s="5"/>
      <c r="IC375" s="5"/>
      <c r="ID375" s="5"/>
      <c r="IE375" s="5"/>
      <c r="IF375" s="5"/>
      <c r="IG375" s="5"/>
      <c r="IH375" s="5"/>
      <c r="II375" s="5"/>
      <c r="IJ375" s="5"/>
      <c r="IK375" s="5"/>
      <c r="IL375" s="5"/>
    </row>
    <row r="376" spans="1:247" s="6" customFormat="1">
      <c r="A376" s="2"/>
      <c r="B376" s="1"/>
      <c r="C376" s="25"/>
      <c r="D376" s="25"/>
      <c r="E376" s="25"/>
      <c r="F376" s="33"/>
      <c r="G376" s="4"/>
      <c r="H376" s="3"/>
      <c r="I376" s="65"/>
      <c r="J376" s="33"/>
      <c r="K376" s="33"/>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s="5"/>
      <c r="FG376" s="5"/>
      <c r="FH376" s="5"/>
      <c r="FI376" s="5"/>
      <c r="FJ376" s="5"/>
      <c r="FK376" s="5"/>
      <c r="FL376" s="5"/>
      <c r="FM376" s="5"/>
      <c r="FN376" s="5"/>
      <c r="FO376" s="5"/>
      <c r="FP376" s="5"/>
      <c r="FQ376" s="5"/>
      <c r="FR376" s="5"/>
      <c r="FS376" s="5"/>
      <c r="FT376" s="5"/>
      <c r="FU376" s="5"/>
      <c r="FV376" s="5"/>
      <c r="FW376" s="5"/>
      <c r="FX376" s="5"/>
      <c r="FY376" s="5"/>
      <c r="FZ376" s="5"/>
      <c r="GA376" s="5"/>
      <c r="GB376" s="5"/>
      <c r="GC376" s="5"/>
      <c r="GD376" s="5"/>
      <c r="GE376" s="5"/>
      <c r="GF376" s="5"/>
      <c r="GG376" s="5"/>
      <c r="GH376" s="5"/>
      <c r="GI376" s="5"/>
      <c r="GJ376" s="5"/>
      <c r="GK376" s="5"/>
      <c r="GL376" s="5"/>
      <c r="GM376" s="5"/>
      <c r="GN376" s="5"/>
      <c r="GO376" s="5"/>
      <c r="GP376" s="5"/>
      <c r="GQ376" s="5"/>
      <c r="GR376" s="5"/>
      <c r="GS376" s="5"/>
      <c r="GT376" s="5"/>
      <c r="GU376" s="5"/>
      <c r="GV376" s="5"/>
      <c r="GW376" s="5"/>
      <c r="GX376" s="5"/>
      <c r="GY376" s="5"/>
      <c r="GZ376" s="5"/>
      <c r="HA376" s="5"/>
      <c r="HB376" s="5"/>
      <c r="HC376" s="5"/>
      <c r="HD376" s="5"/>
      <c r="HE376" s="5"/>
      <c r="HF376" s="5"/>
      <c r="HG376" s="5"/>
      <c r="HH376" s="5"/>
      <c r="HI376" s="5"/>
      <c r="HJ376" s="5"/>
      <c r="HK376" s="5"/>
      <c r="HL376" s="5"/>
      <c r="HM376" s="5"/>
      <c r="HN376" s="5"/>
      <c r="HO376" s="5"/>
      <c r="HP376" s="5"/>
      <c r="HQ376" s="5"/>
      <c r="HR376" s="5"/>
      <c r="HS376" s="5"/>
      <c r="HT376" s="5"/>
      <c r="HU376" s="5"/>
      <c r="HV376" s="5"/>
      <c r="HW376" s="5"/>
      <c r="HX376" s="5"/>
      <c r="HY376" s="5"/>
      <c r="HZ376" s="5"/>
      <c r="IA376" s="5"/>
      <c r="IB376" s="5"/>
      <c r="IC376" s="5"/>
      <c r="ID376" s="5"/>
      <c r="IE376" s="5"/>
      <c r="IF376" s="5"/>
      <c r="IG376" s="5"/>
      <c r="IH376" s="5"/>
      <c r="II376" s="5"/>
      <c r="IJ376" s="5"/>
      <c r="IK376" s="5"/>
      <c r="IL376" s="5"/>
    </row>
    <row r="377" spans="1:247" s="6" customFormat="1" ht="13.8">
      <c r="A377" s="3"/>
      <c r="B377" s="17" t="s">
        <v>29</v>
      </c>
      <c r="C377" s="35"/>
      <c r="D377" s="35"/>
      <c r="E377" s="31"/>
      <c r="F377" s="33"/>
      <c r="G377" s="4"/>
      <c r="H377" s="3"/>
      <c r="I377" s="65"/>
      <c r="J377" s="33"/>
      <c r="K377" s="33"/>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c r="CQ377" s="5"/>
      <c r="CR377" s="5"/>
      <c r="CS377" s="5"/>
      <c r="CT377" s="5"/>
      <c r="CU377" s="5"/>
      <c r="CV377" s="5"/>
      <c r="CW377" s="5"/>
      <c r="CX377" s="5"/>
      <c r="CY377" s="5"/>
      <c r="CZ377" s="5"/>
      <c r="DA377" s="5"/>
      <c r="DB377" s="5"/>
      <c r="DC377" s="5"/>
      <c r="DD377" s="5"/>
      <c r="DE377" s="5"/>
      <c r="DF377" s="5"/>
      <c r="DG377" s="5"/>
      <c r="DH377" s="5"/>
      <c r="DI377" s="5"/>
      <c r="DJ377" s="5"/>
      <c r="DK377" s="5"/>
      <c r="DL377" s="5"/>
      <c r="DM377" s="5"/>
      <c r="DN377" s="5"/>
      <c r="DO377" s="5"/>
      <c r="DP377" s="5"/>
      <c r="DQ377" s="5"/>
      <c r="DR377" s="5"/>
      <c r="DS377" s="5"/>
      <c r="DT377" s="5"/>
      <c r="DU377" s="5"/>
      <c r="DV377" s="5"/>
      <c r="DW377" s="5"/>
      <c r="DX377" s="5"/>
      <c r="DY377" s="5"/>
      <c r="DZ377" s="5"/>
      <c r="EA377" s="5"/>
      <c r="EB377" s="5"/>
      <c r="EC377" s="5"/>
      <c r="ED377" s="5"/>
      <c r="EE377" s="5"/>
      <c r="EF377" s="5"/>
      <c r="EG377" s="5"/>
      <c r="EH377" s="5"/>
      <c r="EI377" s="5"/>
      <c r="EJ377" s="5"/>
      <c r="EK377" s="5"/>
      <c r="EL377" s="5"/>
      <c r="EM377" s="5"/>
      <c r="EN377" s="5"/>
      <c r="EO377" s="5"/>
      <c r="EP377" s="5"/>
      <c r="EQ377" s="5"/>
      <c r="ER377" s="5"/>
      <c r="ES377" s="5"/>
      <c r="ET377" s="5"/>
      <c r="EU377" s="5"/>
      <c r="EV377" s="5"/>
      <c r="EW377" s="5"/>
      <c r="EX377" s="5"/>
      <c r="EY377" s="5"/>
      <c r="EZ377" s="5"/>
      <c r="FA377" s="5"/>
      <c r="FB377" s="5"/>
      <c r="FC377" s="5"/>
      <c r="FD377" s="5"/>
      <c r="FE377" s="5"/>
      <c r="FF377" s="5"/>
      <c r="FG377" s="5"/>
      <c r="FH377" s="5"/>
      <c r="FI377" s="5"/>
      <c r="FJ377" s="5"/>
      <c r="FK377" s="5"/>
      <c r="FL377" s="5"/>
      <c r="FM377" s="5"/>
      <c r="FN377" s="5"/>
      <c r="FO377" s="5"/>
      <c r="FP377" s="5"/>
      <c r="FQ377" s="5"/>
      <c r="FR377" s="5"/>
      <c r="FS377" s="5"/>
      <c r="FT377" s="5"/>
      <c r="FU377" s="5"/>
      <c r="FV377" s="5"/>
      <c r="FW377" s="5"/>
      <c r="FX377" s="5"/>
      <c r="FY377" s="5"/>
      <c r="FZ377" s="5"/>
      <c r="GA377" s="5"/>
      <c r="GB377" s="5"/>
      <c r="GC377" s="5"/>
      <c r="GD377" s="5"/>
      <c r="GE377" s="5"/>
      <c r="GF377" s="5"/>
      <c r="GG377" s="5"/>
      <c r="GH377" s="5"/>
      <c r="GI377" s="5"/>
      <c r="GJ377" s="5"/>
      <c r="GK377" s="5"/>
      <c r="GL377" s="5"/>
      <c r="GM377" s="5"/>
      <c r="GN377" s="5"/>
      <c r="GO377" s="5"/>
      <c r="GP377" s="5"/>
      <c r="GQ377" s="5"/>
      <c r="GR377" s="5"/>
      <c r="GS377" s="5"/>
      <c r="GT377" s="5"/>
      <c r="GU377" s="5"/>
      <c r="GV377" s="5"/>
      <c r="GW377" s="5"/>
      <c r="GX377" s="5"/>
      <c r="GY377" s="5"/>
      <c r="GZ377" s="5"/>
      <c r="HA377" s="5"/>
      <c r="HB377" s="5"/>
      <c r="HC377" s="5"/>
      <c r="HD377" s="5"/>
      <c r="HE377" s="5"/>
      <c r="HF377" s="5"/>
      <c r="HG377" s="5"/>
      <c r="HH377" s="5"/>
      <c r="HI377" s="5"/>
      <c r="HJ377" s="5"/>
      <c r="HK377" s="5"/>
      <c r="HL377" s="5"/>
      <c r="HM377" s="5"/>
      <c r="HN377" s="5"/>
      <c r="HO377" s="5"/>
      <c r="HP377" s="5"/>
      <c r="HQ377" s="5"/>
      <c r="HR377" s="5"/>
      <c r="HS377" s="5"/>
      <c r="HT377" s="5"/>
      <c r="HU377" s="5"/>
      <c r="HV377" s="5"/>
      <c r="HW377" s="5"/>
      <c r="HX377" s="5"/>
      <c r="HY377" s="5"/>
      <c r="HZ377" s="5"/>
      <c r="IA377" s="5"/>
      <c r="IB377" s="5"/>
      <c r="IC377" s="5"/>
      <c r="ID377" s="5"/>
      <c r="IE377" s="5"/>
      <c r="IF377" s="5"/>
      <c r="IG377" s="5"/>
      <c r="IH377" s="5"/>
      <c r="II377" s="5"/>
      <c r="IJ377" s="5"/>
      <c r="IK377" s="5"/>
      <c r="IL377" s="5"/>
    </row>
    <row r="378" spans="1:247" s="6" customFormat="1" ht="15.6">
      <c r="A378" s="8"/>
      <c r="B378" s="128" t="s">
        <v>30</v>
      </c>
      <c r="C378" s="128"/>
      <c r="D378" s="128"/>
      <c r="E378" s="128"/>
      <c r="F378" s="33"/>
      <c r="G378" s="4"/>
      <c r="H378" s="3"/>
      <c r="I378" s="65"/>
      <c r="J378" s="33"/>
      <c r="K378" s="33"/>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c r="CQ378" s="5"/>
      <c r="CR378" s="5"/>
      <c r="CS378" s="5"/>
      <c r="CT378" s="5"/>
      <c r="CU378" s="5"/>
      <c r="CV378" s="5"/>
      <c r="CW378" s="5"/>
      <c r="CX378" s="5"/>
      <c r="CY378" s="5"/>
      <c r="CZ378" s="5"/>
      <c r="DA378" s="5"/>
      <c r="DB378" s="5"/>
      <c r="DC378" s="5"/>
      <c r="DD378" s="5"/>
      <c r="DE378" s="5"/>
      <c r="DF378" s="5"/>
      <c r="DG378" s="5"/>
      <c r="DH378" s="5"/>
      <c r="DI378" s="5"/>
      <c r="DJ378" s="5"/>
      <c r="DK378" s="5"/>
      <c r="DL378" s="5"/>
      <c r="DM378" s="5"/>
      <c r="DN378" s="5"/>
      <c r="DO378" s="5"/>
      <c r="DP378" s="5"/>
      <c r="DQ378" s="5"/>
      <c r="DR378" s="5"/>
      <c r="DS378" s="5"/>
      <c r="DT378" s="5"/>
      <c r="DU378" s="5"/>
      <c r="DV378" s="5"/>
      <c r="DW378" s="5"/>
      <c r="DX378" s="5"/>
      <c r="DY378" s="5"/>
      <c r="DZ378" s="5"/>
      <c r="EA378" s="5"/>
      <c r="EB378" s="5"/>
      <c r="EC378" s="5"/>
      <c r="ED378" s="5"/>
      <c r="EE378" s="5"/>
      <c r="EF378" s="5"/>
      <c r="EG378" s="5"/>
      <c r="EH378" s="5"/>
      <c r="EI378" s="5"/>
      <c r="EJ378" s="5"/>
      <c r="EK378" s="5"/>
      <c r="EL378" s="5"/>
      <c r="EM378" s="5"/>
      <c r="EN378" s="5"/>
      <c r="EO378" s="5"/>
      <c r="EP378" s="5"/>
      <c r="EQ378" s="5"/>
      <c r="ER378" s="5"/>
      <c r="ES378" s="5"/>
      <c r="ET378" s="5"/>
      <c r="EU378" s="5"/>
      <c r="EV378" s="5"/>
      <c r="EW378" s="5"/>
      <c r="EX378" s="5"/>
      <c r="EY378" s="5"/>
      <c r="EZ378" s="5"/>
      <c r="FA378" s="5"/>
      <c r="FB378" s="5"/>
      <c r="FC378" s="5"/>
      <c r="FD378" s="5"/>
      <c r="FE378" s="5"/>
      <c r="FF378" s="5"/>
      <c r="FG378" s="5"/>
      <c r="FH378" s="5"/>
      <c r="FI378" s="5"/>
      <c r="FJ378" s="5"/>
      <c r="FK378" s="5"/>
      <c r="FL378" s="5"/>
      <c r="FM378" s="5"/>
      <c r="FN378" s="5"/>
      <c r="FO378" s="5"/>
      <c r="FP378" s="5"/>
      <c r="FQ378" s="5"/>
      <c r="FR378" s="5"/>
      <c r="FS378" s="5"/>
      <c r="FT378" s="5"/>
      <c r="FU378" s="5"/>
      <c r="FV378" s="5"/>
      <c r="FW378" s="5"/>
      <c r="FX378" s="5"/>
      <c r="FY378" s="5"/>
      <c r="FZ378" s="5"/>
      <c r="GA378" s="5"/>
      <c r="GB378" s="5"/>
      <c r="GC378" s="5"/>
      <c r="GD378" s="5"/>
      <c r="GE378" s="5"/>
      <c r="GF378" s="5"/>
      <c r="GG378" s="5"/>
      <c r="GH378" s="5"/>
      <c r="GI378" s="5"/>
      <c r="GJ378" s="5"/>
      <c r="GK378" s="5"/>
      <c r="GL378" s="5"/>
      <c r="GM378" s="5"/>
      <c r="GN378" s="5"/>
      <c r="GO378" s="5"/>
      <c r="GP378" s="5"/>
      <c r="GQ378" s="5"/>
      <c r="GR378" s="5"/>
      <c r="GS378" s="5"/>
      <c r="GT378" s="5"/>
      <c r="GU378" s="5"/>
      <c r="GV378" s="5"/>
      <c r="GW378" s="5"/>
      <c r="GX378" s="5"/>
      <c r="GY378" s="5"/>
      <c r="GZ378" s="5"/>
      <c r="HA378" s="5"/>
      <c r="HB378" s="5"/>
      <c r="HC378" s="5"/>
      <c r="HD378" s="5"/>
      <c r="HE378" s="5"/>
      <c r="HF378" s="5"/>
      <c r="HG378" s="5"/>
      <c r="HH378" s="5"/>
      <c r="HI378" s="5"/>
      <c r="HJ378" s="5"/>
      <c r="HK378" s="5"/>
      <c r="HL378" s="5"/>
      <c r="HM378" s="5"/>
      <c r="HN378" s="5"/>
      <c r="HO378" s="5"/>
      <c r="HP378" s="5"/>
      <c r="HQ378" s="5"/>
      <c r="HR378" s="5"/>
      <c r="HS378" s="5"/>
      <c r="HT378" s="5"/>
      <c r="HU378" s="5"/>
      <c r="HV378" s="5"/>
      <c r="HW378" s="5"/>
      <c r="HX378" s="5"/>
      <c r="HY378" s="5"/>
      <c r="HZ378" s="5"/>
      <c r="IA378" s="5"/>
      <c r="IB378" s="5"/>
      <c r="IC378" s="5"/>
      <c r="ID378" s="5"/>
      <c r="IE378" s="5"/>
      <c r="IF378" s="5"/>
      <c r="IG378" s="5"/>
      <c r="IH378" s="5"/>
      <c r="II378" s="5"/>
      <c r="IJ378" s="5"/>
      <c r="IK378" s="5"/>
      <c r="IL378" s="5"/>
    </row>
    <row r="379" spans="1:247" s="6" customFormat="1" ht="14.4">
      <c r="A379" s="3"/>
      <c r="B379" s="9"/>
      <c r="C379" s="36"/>
      <c r="D379" s="37"/>
      <c r="E379" s="38"/>
      <c r="F379" s="33"/>
      <c r="G379" s="4"/>
      <c r="H379" s="3"/>
      <c r="I379" s="65"/>
      <c r="J379" s="33"/>
      <c r="K379" s="33"/>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c r="CQ379" s="5"/>
      <c r="CR379" s="5"/>
      <c r="CS379" s="5"/>
      <c r="CT379" s="5"/>
      <c r="CU379" s="5"/>
      <c r="CV379" s="5"/>
      <c r="CW379" s="5"/>
      <c r="CX379" s="5"/>
      <c r="CY379" s="5"/>
      <c r="CZ379" s="5"/>
      <c r="DA379" s="5"/>
      <c r="DB379" s="5"/>
      <c r="DC379" s="5"/>
      <c r="DD379" s="5"/>
      <c r="DE379" s="5"/>
      <c r="DF379" s="5"/>
      <c r="DG379" s="5"/>
      <c r="DH379" s="5"/>
      <c r="DI379" s="5"/>
      <c r="DJ379" s="5"/>
      <c r="DK379" s="5"/>
      <c r="DL379" s="5"/>
      <c r="DM379" s="5"/>
      <c r="DN379" s="5"/>
      <c r="DO379" s="5"/>
      <c r="DP379" s="5"/>
      <c r="DQ379" s="5"/>
      <c r="DR379" s="5"/>
      <c r="DS379" s="5"/>
      <c r="DT379" s="5"/>
      <c r="DU379" s="5"/>
      <c r="DV379" s="5"/>
      <c r="DW379" s="5"/>
      <c r="DX379" s="5"/>
      <c r="DY379" s="5"/>
      <c r="DZ379" s="5"/>
      <c r="EA379" s="5"/>
      <c r="EB379" s="5"/>
      <c r="EC379" s="5"/>
      <c r="ED379" s="5"/>
      <c r="EE379" s="5"/>
      <c r="EF379" s="5"/>
      <c r="EG379" s="5"/>
      <c r="EH379" s="5"/>
      <c r="EI379" s="5"/>
      <c r="EJ379" s="5"/>
      <c r="EK379" s="5"/>
      <c r="EL379" s="5"/>
      <c r="EM379" s="5"/>
      <c r="EN379" s="5"/>
      <c r="EO379" s="5"/>
      <c r="EP379" s="5"/>
      <c r="EQ379" s="5"/>
      <c r="ER379" s="5"/>
      <c r="ES379" s="5"/>
      <c r="ET379" s="5"/>
      <c r="EU379" s="5"/>
      <c r="EV379" s="5"/>
      <c r="EW379" s="5"/>
      <c r="EX379" s="5"/>
      <c r="EY379" s="5"/>
      <c r="EZ379" s="5"/>
      <c r="FA379" s="5"/>
      <c r="FB379" s="5"/>
      <c r="FC379" s="5"/>
      <c r="FD379" s="5"/>
      <c r="FE379" s="5"/>
      <c r="FF379" s="5"/>
      <c r="FG379" s="5"/>
      <c r="FH379" s="5"/>
      <c r="FI379" s="5"/>
      <c r="FJ379" s="5"/>
      <c r="FK379" s="5"/>
      <c r="FL379" s="5"/>
      <c r="FM379" s="5"/>
      <c r="FN379" s="5"/>
      <c r="FO379" s="5"/>
      <c r="FP379" s="5"/>
      <c r="FQ379" s="5"/>
      <c r="FR379" s="5"/>
      <c r="FS379" s="5"/>
      <c r="FT379" s="5"/>
      <c r="FU379" s="5"/>
      <c r="FV379" s="5"/>
      <c r="FW379" s="5"/>
      <c r="FX379" s="5"/>
      <c r="FY379" s="5"/>
      <c r="FZ379" s="5"/>
      <c r="GA379" s="5"/>
      <c r="GB379" s="5"/>
      <c r="GC379" s="5"/>
      <c r="GD379" s="5"/>
      <c r="GE379" s="5"/>
      <c r="GF379" s="5"/>
      <c r="GG379" s="5"/>
      <c r="GH379" s="5"/>
      <c r="GI379" s="5"/>
      <c r="GJ379" s="5"/>
      <c r="GK379" s="5"/>
      <c r="GL379" s="5"/>
      <c r="GM379" s="5"/>
      <c r="GN379" s="5"/>
      <c r="GO379" s="5"/>
      <c r="GP379" s="5"/>
      <c r="GQ379" s="5"/>
      <c r="GR379" s="5"/>
      <c r="GS379" s="5"/>
      <c r="GT379" s="5"/>
      <c r="GU379" s="5"/>
      <c r="GV379" s="5"/>
      <c r="GW379" s="5"/>
      <c r="GX379" s="5"/>
      <c r="GY379" s="5"/>
      <c r="GZ379" s="5"/>
      <c r="HA379" s="5"/>
      <c r="HB379" s="5"/>
      <c r="HC379" s="5"/>
      <c r="HD379" s="5"/>
      <c r="HE379" s="5"/>
      <c r="HF379" s="5"/>
      <c r="HG379" s="5"/>
      <c r="HH379" s="5"/>
      <c r="HI379" s="5"/>
      <c r="HJ379" s="5"/>
      <c r="HK379" s="5"/>
      <c r="HL379" s="5"/>
      <c r="HM379" s="5"/>
      <c r="HN379" s="5"/>
      <c r="HO379" s="5"/>
      <c r="HP379" s="5"/>
      <c r="HQ379" s="5"/>
      <c r="HR379" s="5"/>
      <c r="HS379" s="5"/>
      <c r="HT379" s="5"/>
      <c r="HU379" s="5"/>
      <c r="HV379" s="5"/>
      <c r="HW379" s="5"/>
      <c r="HX379" s="5"/>
      <c r="HY379" s="5"/>
      <c r="HZ379" s="5"/>
      <c r="IA379" s="5"/>
      <c r="IB379" s="5"/>
      <c r="IC379" s="5"/>
      <c r="ID379" s="5"/>
      <c r="IE379" s="5"/>
      <c r="IF379" s="5"/>
      <c r="IG379" s="5"/>
      <c r="IH379" s="5"/>
      <c r="II379" s="5"/>
      <c r="IJ379" s="5"/>
      <c r="IK379" s="5"/>
      <c r="IL379" s="5"/>
    </row>
    <row r="380" spans="1:247" s="6" customFormat="1" ht="13.8">
      <c r="A380" s="3"/>
      <c r="B380" s="7"/>
      <c r="C380" s="36"/>
      <c r="D380" s="37"/>
      <c r="E380" s="38"/>
      <c r="F380" s="33"/>
      <c r="G380" s="4"/>
      <c r="H380" s="3"/>
      <c r="I380" s="65"/>
      <c r="J380" s="33"/>
      <c r="K380" s="33"/>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c r="EV380" s="5"/>
      <c r="EW380" s="5"/>
      <c r="EX380" s="5"/>
      <c r="EY380" s="5"/>
      <c r="EZ380" s="5"/>
      <c r="FA380" s="5"/>
      <c r="FB380" s="5"/>
      <c r="FC380" s="5"/>
      <c r="FD380" s="5"/>
      <c r="FE380" s="5"/>
      <c r="FF380" s="5"/>
      <c r="FG380" s="5"/>
      <c r="FH380" s="5"/>
      <c r="FI380" s="5"/>
      <c r="FJ380" s="5"/>
      <c r="FK380" s="5"/>
      <c r="FL380" s="5"/>
      <c r="FM380" s="5"/>
      <c r="FN380" s="5"/>
      <c r="FO380" s="5"/>
      <c r="FP380" s="5"/>
      <c r="FQ380" s="5"/>
      <c r="FR380" s="5"/>
      <c r="FS380" s="5"/>
      <c r="FT380" s="5"/>
      <c r="FU380" s="5"/>
      <c r="FV380" s="5"/>
      <c r="FW380" s="5"/>
      <c r="FX380" s="5"/>
      <c r="FY380" s="5"/>
      <c r="FZ380" s="5"/>
      <c r="GA380" s="5"/>
      <c r="GB380" s="5"/>
      <c r="GC380" s="5"/>
      <c r="GD380" s="5"/>
      <c r="GE380" s="5"/>
      <c r="GF380" s="5"/>
      <c r="GG380" s="5"/>
      <c r="GH380" s="5"/>
      <c r="GI380" s="5"/>
      <c r="GJ380" s="5"/>
      <c r="GK380" s="5"/>
      <c r="GL380" s="5"/>
      <c r="GM380" s="5"/>
      <c r="GN380" s="5"/>
      <c r="GO380" s="5"/>
      <c r="GP380" s="5"/>
      <c r="GQ380" s="5"/>
      <c r="GR380" s="5"/>
      <c r="GS380" s="5"/>
      <c r="GT380" s="5"/>
      <c r="GU380" s="5"/>
      <c r="GV380" s="5"/>
      <c r="GW380" s="5"/>
      <c r="GX380" s="5"/>
      <c r="GY380" s="5"/>
      <c r="GZ380" s="5"/>
      <c r="HA380" s="5"/>
      <c r="HB380" s="5"/>
      <c r="HC380" s="5"/>
      <c r="HD380" s="5"/>
      <c r="HE380" s="5"/>
      <c r="HF380" s="5"/>
      <c r="HG380" s="5"/>
      <c r="HH380" s="5"/>
      <c r="HI380" s="5"/>
      <c r="HJ380" s="5"/>
      <c r="HK380" s="5"/>
      <c r="HL380" s="5"/>
      <c r="HM380" s="5"/>
      <c r="HN380" s="5"/>
      <c r="HO380" s="5"/>
      <c r="HP380" s="5"/>
      <c r="HQ380" s="5"/>
      <c r="HR380" s="5"/>
      <c r="HS380" s="5"/>
      <c r="HT380" s="5"/>
      <c r="HU380" s="5"/>
      <c r="HV380" s="5"/>
      <c r="HW380" s="5"/>
      <c r="HX380" s="5"/>
      <c r="HY380" s="5"/>
      <c r="HZ380" s="5"/>
      <c r="IA380" s="5"/>
      <c r="IB380" s="5"/>
      <c r="IC380" s="5"/>
      <c r="ID380" s="5"/>
      <c r="IE380" s="5"/>
      <c r="IF380" s="5"/>
      <c r="IG380" s="5"/>
      <c r="IH380" s="5"/>
      <c r="II380" s="5"/>
      <c r="IJ380" s="5"/>
      <c r="IK380" s="5"/>
      <c r="IL380" s="5"/>
    </row>
    <row r="381" spans="1:247" s="6" customFormat="1" ht="13.8">
      <c r="A381" s="3"/>
      <c r="B381" s="7"/>
      <c r="C381" s="36"/>
      <c r="D381" s="37"/>
      <c r="E381" s="38"/>
      <c r="F381" s="33"/>
      <c r="G381" s="4"/>
      <c r="H381" s="3"/>
      <c r="I381" s="65"/>
      <c r="J381" s="33"/>
      <c r="K381" s="33"/>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s="5"/>
      <c r="FG381" s="5"/>
      <c r="FH381" s="5"/>
      <c r="FI381" s="5"/>
      <c r="FJ381" s="5"/>
      <c r="FK381" s="5"/>
      <c r="FL381" s="5"/>
      <c r="FM381" s="5"/>
      <c r="FN381" s="5"/>
      <c r="FO381" s="5"/>
      <c r="FP381" s="5"/>
      <c r="FQ381" s="5"/>
      <c r="FR381" s="5"/>
      <c r="FS381" s="5"/>
      <c r="FT381" s="5"/>
      <c r="FU381" s="5"/>
      <c r="FV381" s="5"/>
      <c r="FW381" s="5"/>
      <c r="FX381" s="5"/>
      <c r="FY381" s="5"/>
      <c r="FZ381" s="5"/>
      <c r="GA381" s="5"/>
      <c r="GB381" s="5"/>
      <c r="GC381" s="5"/>
      <c r="GD381" s="5"/>
      <c r="GE381" s="5"/>
      <c r="GF381" s="5"/>
      <c r="GG381" s="5"/>
      <c r="GH381" s="5"/>
      <c r="GI381" s="5"/>
      <c r="GJ381" s="5"/>
      <c r="GK381" s="5"/>
      <c r="GL381" s="5"/>
      <c r="GM381" s="5"/>
      <c r="GN381" s="5"/>
      <c r="GO381" s="5"/>
      <c r="GP381" s="5"/>
      <c r="GQ381" s="5"/>
      <c r="GR381" s="5"/>
      <c r="GS381" s="5"/>
      <c r="GT381" s="5"/>
      <c r="GU381" s="5"/>
      <c r="GV381" s="5"/>
      <c r="GW381" s="5"/>
      <c r="GX381" s="5"/>
      <c r="GY381" s="5"/>
      <c r="GZ381" s="5"/>
      <c r="HA381" s="5"/>
      <c r="HB381" s="5"/>
      <c r="HC381" s="5"/>
      <c r="HD381" s="5"/>
      <c r="HE381" s="5"/>
      <c r="HF381" s="5"/>
      <c r="HG381" s="5"/>
      <c r="HH381" s="5"/>
      <c r="HI381" s="5"/>
      <c r="HJ381" s="5"/>
      <c r="HK381" s="5"/>
      <c r="HL381" s="5"/>
      <c r="HM381" s="5"/>
      <c r="HN381" s="5"/>
      <c r="HO381" s="5"/>
      <c r="HP381" s="5"/>
      <c r="HQ381" s="5"/>
      <c r="HR381" s="5"/>
      <c r="HS381" s="5"/>
      <c r="HT381" s="5"/>
      <c r="HU381" s="5"/>
      <c r="HV381" s="5"/>
      <c r="HW381" s="5"/>
      <c r="HX381" s="5"/>
      <c r="HY381" s="5"/>
      <c r="HZ381" s="5"/>
      <c r="IA381" s="5"/>
      <c r="IB381" s="5"/>
      <c r="IC381" s="5"/>
      <c r="ID381" s="5"/>
      <c r="IE381" s="5"/>
      <c r="IF381" s="5"/>
      <c r="IG381" s="5"/>
      <c r="IH381" s="5"/>
      <c r="II381" s="5"/>
      <c r="IJ381" s="5"/>
      <c r="IK381" s="5"/>
      <c r="IL381" s="5"/>
    </row>
    <row r="382" spans="1:247">
      <c r="A382" s="3"/>
      <c r="B382" s="7"/>
      <c r="C382" s="36"/>
      <c r="D382" s="37"/>
      <c r="E382" s="38"/>
      <c r="F382" s="33"/>
    </row>
  </sheetData>
  <autoFilter ref="A13:L373" xr:uid="{0CBE877A-4870-45F3-B7AE-5D719EDBCC45}">
    <filterColumn colId="4" showButton="0"/>
    <filterColumn colId="9" showButton="0"/>
  </autoFilter>
  <mergeCells count="46">
    <mergeCell ref="E13:F13"/>
    <mergeCell ref="A358:D358"/>
    <mergeCell ref="E358:F358"/>
    <mergeCell ref="G358:I358"/>
    <mergeCell ref="A311:L311"/>
    <mergeCell ref="A15:L15"/>
    <mergeCell ref="A355:L355"/>
    <mergeCell ref="A372:G372"/>
    <mergeCell ref="A373:G373"/>
    <mergeCell ref="A363:G363"/>
    <mergeCell ref="A364:G364"/>
    <mergeCell ref="A365:G365"/>
    <mergeCell ref="A367:D367"/>
    <mergeCell ref="A368:G368"/>
    <mergeCell ref="A1:L1"/>
    <mergeCell ref="A369:G369"/>
    <mergeCell ref="J3:L3"/>
    <mergeCell ref="J4:L4"/>
    <mergeCell ref="L13:L14"/>
    <mergeCell ref="A12:L12"/>
    <mergeCell ref="J358:K358"/>
    <mergeCell ref="H13:H14"/>
    <mergeCell ref="I13:I14"/>
    <mergeCell ref="J13:K13"/>
    <mergeCell ref="A13:A14"/>
    <mergeCell ref="B13:B14"/>
    <mergeCell ref="C13:C14"/>
    <mergeCell ref="A362:G362"/>
    <mergeCell ref="A360:I360"/>
    <mergeCell ref="D13:D14"/>
    <mergeCell ref="B378:E378"/>
    <mergeCell ref="A6:L6"/>
    <mergeCell ref="A11:L11"/>
    <mergeCell ref="A359:D359"/>
    <mergeCell ref="E359:F359"/>
    <mergeCell ref="G359:L359"/>
    <mergeCell ref="A7:F9"/>
    <mergeCell ref="A10:F10"/>
    <mergeCell ref="G7:L7"/>
    <mergeCell ref="G8:L8"/>
    <mergeCell ref="G9:L9"/>
    <mergeCell ref="G10:L10"/>
    <mergeCell ref="G13:G14"/>
    <mergeCell ref="A41:L41"/>
    <mergeCell ref="A370:G370"/>
    <mergeCell ref="A371:G371"/>
  </mergeCells>
  <phoneticPr fontId="10" type="noConversion"/>
  <pageMargins left="0.70866141732283472" right="0.70866141732283472" top="0" bottom="0" header="0.31496062992125984" footer="0.31496062992125984"/>
  <pageSetup paperSize="9" scale="29" orientation="landscape" r:id="rId1"/>
  <ignoredErrors>
    <ignoredError sqref="A28:A40 A324:A354 A54:A310"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2026-01-02T13:29:09Z</dcterms:modified>
</cp:coreProperties>
</file>