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86" documentId="8_{42ECFEF3-F25E-41C0-821E-D143E6281F2F}" xr6:coauthVersionLast="47" xr6:coauthVersionMax="47" xr10:uidLastSave="{5DBF93C4-862D-4B83-8C2E-F6F7BBDAED4F}"/>
  <bookViews>
    <workbookView xWindow="28680" yWindow="-120" windowWidth="29040" windowHeight="15720" xr2:uid="{00000000-000D-0000-FFFF-FFFF00000000}"/>
  </bookViews>
  <sheets>
    <sheet name="Додаток 2-Цінова пропозиція" sheetId="6" r:id="rId1"/>
    <sheet name="Додаток 3-Календарний графік" sheetId="7" r:id="rId2"/>
  </sheets>
  <definedNames>
    <definedName name="_xlnm.Print_Area" localSheetId="0">'Додаток 2-Цінова пропозиція'!$A$1:$K$79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6" l="1"/>
  <c r="J57" i="6"/>
  <c r="J56" i="6"/>
  <c r="J27" i="6"/>
  <c r="J24" i="6"/>
  <c r="J21" i="6"/>
  <c r="J22" i="6"/>
  <c r="J20" i="6"/>
  <c r="J19" i="6"/>
  <c r="J30" i="6"/>
  <c r="J28" i="6"/>
  <c r="J26" i="6"/>
  <c r="J25" i="6"/>
  <c r="E58" i="6"/>
  <c r="F44" i="6" l="1"/>
  <c r="H44" i="6" s="1"/>
  <c r="J44" i="6" s="1"/>
  <c r="H43" i="6"/>
  <c r="J43" i="6" s="1"/>
  <c r="H47" i="6"/>
  <c r="J47" i="6" s="1"/>
  <c r="H49" i="6"/>
  <c r="J49" i="6" s="1"/>
  <c r="F53" i="6"/>
  <c r="H53" i="6" s="1"/>
  <c r="J53" i="6" s="1"/>
  <c r="F51" i="6"/>
  <c r="F52" i="6" s="1"/>
  <c r="H52" i="6" s="1"/>
  <c r="J52" i="6" s="1"/>
  <c r="F50" i="6"/>
  <c r="H50" i="6" s="1"/>
  <c r="J50" i="6" s="1"/>
  <c r="F46" i="6"/>
  <c r="H46" i="6" s="1"/>
  <c r="J46" i="6" s="1"/>
  <c r="F45" i="6"/>
  <c r="H45" i="6" s="1"/>
  <c r="J45" i="6" s="1"/>
  <c r="F48" i="6" l="1"/>
  <c r="H48" i="6" s="1"/>
  <c r="J48" i="6" s="1"/>
  <c r="H51" i="6"/>
  <c r="J51" i="6" s="1"/>
  <c r="F41" i="6" l="1"/>
  <c r="F33" i="6"/>
  <c r="F35" i="6" s="1"/>
  <c r="H35" i="6" s="1"/>
  <c r="J35" i="6" s="1"/>
  <c r="F40" i="6"/>
  <c r="H40" i="6" s="1"/>
  <c r="J40" i="6" s="1"/>
  <c r="F38" i="6"/>
  <c r="F42" i="6" l="1"/>
  <c r="H42" i="6" s="1"/>
  <c r="J42" i="6" s="1"/>
  <c r="H41" i="6"/>
  <c r="J41" i="6" s="1"/>
  <c r="F39" i="6"/>
  <c r="H39" i="6" s="1"/>
  <c r="J39" i="6" s="1"/>
  <c r="H38" i="6"/>
  <c r="J38" i="6" s="1"/>
  <c r="F36" i="6"/>
  <c r="H36" i="6" s="1"/>
  <c r="J36" i="6" s="1"/>
  <c r="H33" i="6"/>
  <c r="J33" i="6" s="1"/>
  <c r="F34" i="6"/>
  <c r="H34" i="6" s="1"/>
  <c r="J34" i="6" s="1"/>
  <c r="H20" i="6"/>
  <c r="H25" i="6"/>
  <c r="H26" i="6"/>
  <c r="H27" i="6"/>
  <c r="H29" i="6"/>
  <c r="J29" i="6" s="1"/>
  <c r="H30" i="6"/>
  <c r="H19" i="6"/>
  <c r="F37" i="6" l="1"/>
  <c r="H37" i="6" s="1"/>
  <c r="J37" i="6" s="1"/>
  <c r="F31" i="6"/>
  <c r="H31" i="6" s="1"/>
  <c r="J31" i="6" s="1"/>
  <c r="F28" i="6"/>
  <c r="H28" i="6" s="1"/>
  <c r="F21" i="6"/>
  <c r="F24" i="6" l="1"/>
  <c r="H24" i="6" s="1"/>
  <c r="H21" i="6"/>
  <c r="F22" i="6"/>
  <c r="H22" i="6" s="1"/>
  <c r="F23" i="6"/>
  <c r="H23" i="6" s="1"/>
  <c r="J23"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<sst xmlns="http://schemas.openxmlformats.org/spreadsheetml/2006/main" count="149" uniqueCount="108">
  <si>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</si>
  <si>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</si>
  <si>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</si>
  <si>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</si>
  <si>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</si>
  <si>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</si>
  <si>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</si>
  <si>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</si>
  <si>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Поз.</t>
  </si>
  <si>
    <t>Технічні характеристики та опис</t>
  </si>
  <si>
    <t>Одиниця вимірювання</t>
  </si>
  <si>
    <t>Обсяг за позицією</t>
  </si>
  <si>
    <t>Кількість позицій</t>
  </si>
  <si>
    <t>Кількість всього</t>
  </si>
  <si>
    <t>Ціна, грн.  включаючі всі податки</t>
  </si>
  <si>
    <t>Вартість, грн.  включаючі всі податки</t>
  </si>
  <si>
    <t>Примітки</t>
  </si>
  <si>
    <t>Запит</t>
  </si>
  <si>
    <t>Ескіз фундаменту</t>
  </si>
  <si>
    <t>І. Фундаменти навісів</t>
  </si>
  <si>
    <t>ФМ-1</t>
  </si>
  <si>
    <t>Розроблення ґрунту у відвал екскаваторами "драглайн" або "зворотна лопата" з ковшом місткістю 0,25 м3, група ґрунтів 2 (90%) /при розробцi траншей/</t>
  </si>
  <si>
    <t>м3</t>
  </si>
  <si>
    <t>Доробка вручну, зачистка дна i стiнок вручну з викидом ґрунту в котлованах i траншеях, розроблених механiзованим способом (10%)</t>
  </si>
  <si>
    <t>Перевезення ґрунту до 30 км (обсяг визначається у грунті в ущільненому вигляді)</t>
  </si>
  <si>
    <t xml:space="preserve">Зворотня засипка траншей бульдозерами з переміщенням ґрунту до 5 м, група ґрунтів 1 </t>
  </si>
  <si>
    <t>Зворотня засипка вручну траншей, пазух котлованів і ям, група ґрунтів 1 (20%)</t>
  </si>
  <si>
    <t>Ущільнення ґрунту пневматичними трамбівками, група ґрунтів 1, 2</t>
  </si>
  <si>
    <t>м2</t>
  </si>
  <si>
    <t>Влаштування опалубки (включаючі витрати на матеріали або оренду влаштування опалубки)</t>
  </si>
  <si>
    <t xml:space="preserve">Армування </t>
  </si>
  <si>
    <t>кг</t>
  </si>
  <si>
    <t>шт</t>
  </si>
  <si>
    <t>Заливка бетону з вібруванням</t>
  </si>
  <si>
    <t>Бетон С8/10</t>
  </si>
  <si>
    <t>Бетон С12/15</t>
  </si>
  <si>
    <t xml:space="preserve">Арматурна сітка </t>
  </si>
  <si>
    <t>послуга</t>
  </si>
  <si>
    <t>ІІІ. Інші послуги</t>
  </si>
  <si>
    <t>Сума, грн., з ПДВ</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</si>
  <si>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</si>
  <si>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П.І.Б. керівника</t>
  </si>
  <si>
    <t>Підпис, печатка</t>
  </si>
  <si>
    <t>Дата</t>
  </si>
  <si>
    <t>Найменування робіт</t>
  </si>
  <si>
    <t>Загальна тривалість робіт, кал.днів</t>
  </si>
  <si>
    <t>Підготовчі роботи, організація будівельного майданчіка, перебазування техніки</t>
  </si>
  <si>
    <t>Завершення робіт</t>
  </si>
  <si>
    <t>*Учасники мають право запропонувати свій графік виконання робіт.</t>
  </si>
  <si>
    <t>ПІБ Керівника</t>
  </si>
  <si>
    <t>Підпис</t>
  </si>
  <si>
    <t>Печатка</t>
  </si>
  <si>
    <t>Графік виконання робіт (тижні дні від підписання договору)*</t>
  </si>
  <si>
    <t>Земляні роботи</t>
  </si>
  <si>
    <t>Влаштування опалубки</t>
  </si>
  <si>
    <t>Армування</t>
  </si>
  <si>
    <t>Лабораторний контроль бетонних робіт</t>
  </si>
  <si>
    <t>Директивне завершення проєкту на 61 календарний день</t>
  </si>
  <si>
    <t xml:space="preserve">Навантаження ґрунту екскаватором на автомобілі-самоскиди </t>
  </si>
  <si>
    <t>ПЛ1</t>
  </si>
  <si>
    <t>II. Плита майданчика</t>
  </si>
  <si>
    <t>Дослідження, вишукування, вимірювання випробування відповідно до вимог чинних Нормативних документів</t>
  </si>
  <si>
    <t>Огородження траншей, котлованів (червоно-біла лента)</t>
  </si>
  <si>
    <t>Навантаження ґрунту екскаваторами місткістю ковша 0,25 м3 на автомобілі- самоскиди, група ґрунту 1 (90%)</t>
  </si>
  <si>
    <t>Стабілізація ґрунтової основи земляного полотна при використанні геотекстильного матеріалу</t>
  </si>
  <si>
    <t>Кілок для геотекстилю</t>
  </si>
  <si>
    <t>Щебінь із природного каменю для будівельних робіт, фракція 20-40 мм, марка М1000 і більше</t>
  </si>
  <si>
    <t>Навантаження ґрунту вручну на автомобілі-самоскиди (5%)</t>
  </si>
  <si>
    <t>Перевезення ґрунту до 30 км (вивезення та утилізація)</t>
  </si>
  <si>
    <t>Улаштування підстилаючих бетонних шарів (Н=100мм) бетон В 12,5 (М 150) крупнiсть заповнювача 20-40мм</t>
  </si>
  <si>
    <t>Суміші бетонні готові важкі, клас бетону В10 [М150], крупність заповнювача більше 20 до 40 мм</t>
  </si>
  <si>
    <t>Установлення арматури окремими стрижнями з в'язанням вузлів з'єднань в плити покриття і перекриття</t>
  </si>
  <si>
    <t>Дріт сталевий низьковуглецевий різного призначення чорний, діаметр 1,2 мм</t>
  </si>
  <si>
    <t>Арматура 16 А 500С</t>
  </si>
  <si>
    <t>Суміші бетонні готові важкі, клас бетону В30, крупність заповнювача більше 20 до 40 мм, П3-П4, W10</t>
  </si>
  <si>
    <t>Укладання бетонної суміші на підготовлено основу автобетононасосами, ущільнення віброрейкою</t>
  </si>
  <si>
    <t>Шліфування поверхні затирочною машиною для бетону (включаючі витратні матеріали)</t>
  </si>
  <si>
    <t>Геотекстиль 200 г/м2</t>
  </si>
  <si>
    <t>Дошки обрізні з хвойних порід, довжина 2-3,75 м, усі ширини, товщина 32, 40 мм, ІV сорт</t>
  </si>
  <si>
    <t>Улаштування котлованів з застосуванням екскаваторів, глибина до 600 мм (90%)</t>
  </si>
  <si>
    <t>Доробка котлованів вручну, глибина до 600 мм (10%)</t>
  </si>
  <si>
    <t>Улаштування шару основ товщиною 30 см із щебеню фракції 20-40 мм з межею міцності на стиск понад 98,1 МПа [1000 кг/см2] з пошаровим трамбуванням</t>
  </si>
  <si>
    <t>Улаштування опалубки з дошки обрізної для улаштування плити по підготовленій основі</t>
  </si>
  <si>
    <t>Підставка під арматуру 50 мм</t>
  </si>
  <si>
    <r>
      <t xml:space="preserve">Умови оплати: </t>
    </r>
    <r>
      <rPr>
        <sz val="10"/>
        <color rgb="FF000000"/>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</si>
  <si>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t xml:space="preserve"> ** Закупівля відбувається одним лотом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</si>
  <si>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</si>
  <si>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</si>
  <si>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</si>
  <si>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</si>
  <si>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</si>
  <si>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</si>
  <si>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</si>
  <si>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</si>
  <si>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Опис та технічні вимоги наведені у даному додатку 
Товари, що поставляються повинні відповідати вимогам, що до них пред'являються. Допускаються більш технічні та функціональні можливості, але не менші.</t>
  </si>
  <si>
    <t>Форма цінової пропозиції</t>
  </si>
  <si>
    <t>Фірмовий бланк</t>
  </si>
  <si>
    <t>Поетапний топогеодезичний контроль за виконанням робіт відповідного до чинного Законодавства</t>
  </si>
  <si>
    <t>Додаток 3 до Запиту</t>
  </si>
  <si>
    <t>_________________(Назва Учасника), надає свій календарний графік виконання послуг/робіт в рамках  тендеру на закупівлю комплексу послуг по влаштуванню бетонного майданчика під встановлення швидкомонтуємого тимчасового складу на об'єкті ТЧХУ у м. Чоп.</t>
  </si>
  <si>
    <t>Ми погоджуємося з умовами договору будівельного підряду  Замовника, який відображено у  Додатку 5 до Запиту.</t>
  </si>
  <si>
    <t>Додаток 2 до Запиту</t>
  </si>
  <si>
    <t xml:space="preserve">Надаючи цінову пропозицію, наша компанія погоджується з наступними вимогами даної закупівлі: 
1. Вважається, що Підрядник повністю розуміє обсяг послуг/робіт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послуг/робіт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У випадку змін в митному законодавстві, вартість робіт не змінюється. У вартість одиничних розцінок на послуги/роботи включаються адміністративні, транспортні витрати та витрати на можливе покриття ризиків.
4.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5.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У вартість одиничних розцінок на послуги/роботи включаються вартість витратних матеріалів.
6.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7. Тимчасове електропостачання та освітлення виконується за рахунок Виконавця робіт.  Вартість комунальних послуг сплачується Замовником та не включається у вартість робіт Підрядника.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8. Вартість використання машин та механізмів (власних, орендованих або використовуємих за іншими правами власності) включається в одиничні розцінки робіт.
9. Підрядник зобов'язується під час виконання послуг/робіт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якщо не передбачено інше.
10.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11. У разі відсутності в переліку робіт та матеріалів для відповідного пункту робіт, вважати, що матеріали входять в сам пункт робіт.
12. Вважати зазначені у технічному завданні посилання на конкретні торгівельну марку чи фірму, патент, конструкцію або тип предмета закупівлі, джерело його походження або виробника такими, що містять вираз «або еквівалент».                                                             					
						</t>
  </si>
  <si>
    <t>Найменування</t>
  </si>
  <si>
    <r>
      <t>Строк виконання:  ____________</t>
    </r>
    <r>
      <rPr>
        <sz val="10"/>
        <color theme="1"/>
        <rFont val="Times New Roman"/>
        <family val="1"/>
        <charset val="204"/>
      </rPr>
      <t xml:space="preserve">календарних днів з моменту укладання договору, але неодмінно до повного виконання всіх зобов’язань за договором та у відповідності до календарного графіку робіт згідно Додатку 5 до Запиту
</t>
    </r>
  </si>
  <si>
    <t xml:space="preserve">Надаючи цінову пропозицію, наша компанія погоджується з наступними вимогами даної закупівлі: 
1. Вважається, що Підрядник повністю розуміє обсяг послуг/робіт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послуг/робіт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У випадку змін в митному законодавстві, вартість робіт не змінюється. У вартість одиничних розцінок на послуги/роботи включаються адміністративні, транспортні витрати та витрати на можливе покриття ризиків.
4.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5.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У вартість одиничних розцінок на послуги/роботи включаються вартість витратних матеріалів.
6.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7. Тимчасове електропостачання та освітлення виконується за рахунок Виконавця робіт.  Вартість комунальних послуг сплачується Замовником та не включається у вартість робіт Підрядника.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8. Вартість використання машин та механізмів (власних, орендованих або використовуємих за іншими правами власності) включається в одиничні розцінки робіт.
9. Підрядник зобов'язується під час виконання послуг/робіт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якщо не передбачено інше.
10.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11. У разі відсутності в переліку робіт та матеріалів для відповідного пункту робіт, вважати, що матеріали входять в сам пункт робіт.
12. Вважати зазначені у технічному завданні посилання на конкретні торгівельну марку чи фірму, патент, конструкцію або тип предмета закупівлі, джерело його походження або виробника такими, що містять вираз «або еквівалент».                                                             						</t>
  </si>
  <si>
    <r>
      <t xml:space="preserve">Місце виконання робіт: </t>
    </r>
    <r>
      <rPr>
        <b/>
        <u/>
        <sz val="12"/>
        <color rgb="FF000000"/>
        <rFont val="Times New Roman"/>
        <family val="1"/>
        <charset val="204"/>
      </rPr>
      <t xml:space="preserve">м. Чоп (Закарпатської області) </t>
    </r>
  </si>
  <si>
    <t>___________________________(Назва Учасника), надає свою цінову пропозицію щодо участі у тендері на закупівлю комплексу послуг по влаштуванню бетонного майданчика під встановлення швидкомонтуємого тимчасового складу на об'єкті ТЧХУ у м. Чоп.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</si>
</sst>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9]General"/>
    <numFmt numFmtId="165" formatCode="_-* #,##0.00\ [$₴-422]_-;\-* #,##0.00\ [$₴-422]_-;_-* &quot;-&quot;??\ [$₴-422]_-;_-@_-"/>
    <numFmt numFmtId="166" formatCode="#,##0.00\ &quot;₴&quot;"/>
    <numFmt numFmtId="167" formatCode="0.0"/>
  </numFmts>
  <fonts count="40">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b/>
      <i/>
      <sz val="11"/>
      <color rgb="FF000000"/>
      <name val="Times New Roman"/>
      <family val="1"/>
      <charset val="204"/>
    </font>
    <font>
      <b/>
      <i/>
      <sz val="12"/>
      <color theme="1"/>
      <name val="Times New Roman"/>
      <family val="1"/>
      <charset val="204"/>
    </font>
    <font>
      <i/>
      <sz val="11"/>
      <color rgb="FF808080"/>
      <name val="Times New Roman"/>
      <family val="1"/>
      <charset val="204"/>
    </font>
    <font>
      <i/>
      <sz val="16"/>
      <color rgb="FF000000"/>
      <name val="Times New Roman"/>
      <family val="1"/>
      <charset val="204"/>
    </font>
    <font>
      <sz val="16"/>
      <color rgb="FF000000"/>
      <name val="Times New Roman"/>
      <family val="1"/>
      <charset val="204"/>
    </font>
    <font>
      <sz val="10"/>
      <color rgb="FF000000"/>
      <name val="Times New Roman"/>
      <family val="1"/>
      <charset val="204"/>
    </font>
    <font>
      <b/>
      <sz val="14"/>
      <color rgb="FF000000"/>
      <name val="Times New Roman"/>
      <family val="1"/>
      <charset val="204"/>
    </font>
    <font>
      <b/>
      <sz val="14"/>
      <color rgb="FF000000"/>
      <name val="Times New Roman"/>
      <family val="1"/>
      <charset val="204"/>
    </font>
    <font>
      <b/>
      <u/>
      <sz val="12"/>
      <color rgb="FF000000"/>
      <name val="Times New Roman"/>
      <family val="1"/>
      <charset val="204"/>
    </font>
    <font>
      <sz val="10"/>
      <name val="Cambria"/>
      <family val="2"/>
      <charset val="204"/>
      <scheme val="major"/>
    </font>
    <font>
      <i/>
      <sz val="12"/>
      <name val="ISOCPEUR"/>
      <family val="2"/>
      <charset val="204"/>
    </font>
    <font>
      <i/>
      <sz val="11"/>
      <color rgb="FF000000"/>
      <name val="Calibri"/>
      <family val="2"/>
      <charset val="204"/>
    </font>
    <font>
      <i/>
      <sz val="11"/>
      <name val="ISOCPEUR"/>
      <family val="2"/>
      <charset val="204"/>
    </font>
    <font>
      <b/>
      <i/>
      <sz val="12"/>
      <name val="ISOCPEUR"/>
      <family val="2"/>
      <charset val="204"/>
    </font>
    <font>
      <i/>
      <sz val="12"/>
      <name val="ISOCPEUR"/>
      <family val="2"/>
      <charset val="204"/>
    </font>
    <font>
      <i/>
      <sz val="11"/>
      <color indexed="8"/>
      <name val="Calibri"/>
      <family val="2"/>
      <charset val="204"/>
      <scheme val="minor"/>
    </font>
    <font>
      <i/>
      <sz val="11"/>
      <color indexed="8"/>
      <name val="Times New Roman"/>
      <family val="1"/>
      <charset val="204"/>
    </font>
    <font>
      <sz val="12"/>
      <color rgb="FF000000"/>
      <name val="ISOCPEUR"/>
      <family val="2"/>
      <charset val="204"/>
    </font>
    <font>
      <sz val="11"/>
      <color rgb="FF000000"/>
      <name val="Calibri"/>
      <family val="2"/>
    </font>
    <font>
      <sz val="10"/>
      <name val="Times New Roman"/>
      <family val="1"/>
      <charset val="204"/>
    </font>
    <font>
      <b/>
      <sz val="11"/>
      <color theme="1"/>
      <name val="Times New Roman"/>
      <family val="1"/>
      <charset val="204"/>
    </font>
    <font>
      <i/>
      <sz val="12"/>
      <color rgb="FF000000"/>
      <name val="ISOCPEUR"/>
      <charset val="204"/>
    </font>
    <font>
      <sz val="10"/>
      <color theme="1"/>
      <name val="Times New Roman"/>
      <family val="1"/>
      <charset val="204"/>
    </font>
    <font>
      <b/>
      <sz val="14"/>
      <color theme="1"/>
      <name val="Times New Roman"/>
      <family val="1"/>
      <charset val="204"/>
    </font>
    <font>
      <i/>
      <sz val="12"/>
      <color theme="1"/>
      <name val="Times New Roman"/>
      <family val="1"/>
      <charset val="204"/>
    </font>
    <font>
      <i/>
      <sz val="11"/>
      <color theme="1" tint="0.34998626667073579"/>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s>
  <cellStyleXfs count="7">
    <xf numFmtId="0" fontId="0"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164" fontId="12" fillId="0" borderId="0" applyBorder="0" applyProtection="0"/>
    <xf numFmtId="0" fontId="13" fillId="0" borderId="0"/>
    <xf numFmtId="0" fontId="11" fillId="0" borderId="0"/>
  </cellStyleXfs>
  <cellXfs count="13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4" fillId="0" borderId="0" xfId="0" applyFont="1" applyAlignment="1">
      <alignment wrapText="1"/>
    </xf>
    <xf numFmtId="4" fontId="1" fillId="0" borderId="0" xfId="0" applyNumberFormat="1" applyFont="1"/>
    <xf numFmtId="0" fontId="9" fillId="0" borderId="0" xfId="0" applyFont="1" applyAlignment="1">
      <alignment vertical="center"/>
    </xf>
    <xf numFmtId="4" fontId="2" fillId="0" borderId="1" xfId="0" applyNumberFormat="1" applyFont="1" applyBorder="1" applyAlignment="1">
      <alignment horizontal="center" vertical="center" wrapText="1"/>
    </xf>
    <xf numFmtId="0" fontId="2" fillId="0" borderId="0" xfId="0" applyFont="1" applyAlignment="1">
      <alignment horizontal="right"/>
    </xf>
    <xf numFmtId="0" fontId="8" fillId="0" borderId="0" xfId="0" applyFont="1"/>
    <xf numFmtId="0" fontId="17" fillId="0" borderId="0" xfId="0" applyFont="1" applyAlignment="1">
      <alignment wrapText="1"/>
    </xf>
    <xf numFmtId="0" fontId="18" fillId="0" borderId="0" xfId="0" applyFont="1"/>
    <xf numFmtId="0" fontId="14" fillId="0" borderId="0" xfId="0" applyFont="1" applyAlignment="1">
      <alignment wrapText="1"/>
    </xf>
    <xf numFmtId="0" fontId="23" fillId="0" borderId="0" xfId="0" applyFont="1"/>
    <xf numFmtId="0" fontId="24" fillId="0" borderId="0" xfId="0" applyFont="1" applyAlignment="1">
      <alignment horizontal="left"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0" fontId="0" fillId="0" borderId="1" xfId="0" applyBorder="1"/>
    <xf numFmtId="0" fontId="26" fillId="0" borderId="1" xfId="0" applyFont="1" applyBorder="1" applyAlignment="1">
      <alignment vertical="center" textRotation="180" wrapText="1"/>
    </xf>
    <xf numFmtId="0" fontId="6" fillId="0" borderId="1" xfId="3" applyFont="1" applyBorder="1"/>
    <xf numFmtId="1" fontId="24" fillId="0" borderId="0" xfId="0" applyNumberFormat="1" applyFont="1" applyAlignment="1">
      <alignment horizontal="center" vertical="center" wrapText="1"/>
    </xf>
    <xf numFmtId="0" fontId="24" fillId="0" borderId="0" xfId="0" applyFont="1" applyAlignment="1">
      <alignment horizontal="center" vertical="center" textRotation="180" wrapText="1"/>
    </xf>
    <xf numFmtId="0" fontId="6" fillId="0" borderId="0" xfId="3" applyFont="1"/>
    <xf numFmtId="0" fontId="28" fillId="0" borderId="1" xfId="0" applyFont="1" applyBorder="1" applyAlignment="1">
      <alignment horizontal="left" vertical="center" wrapText="1"/>
    </xf>
    <xf numFmtId="0" fontId="0" fillId="0" borderId="3" xfId="0" applyBorder="1"/>
    <xf numFmtId="0" fontId="24" fillId="0" borderId="6" xfId="0" applyFont="1" applyBorder="1" applyAlignment="1">
      <alignment horizontal="center" vertical="center" wrapText="1"/>
    </xf>
    <xf numFmtId="0" fontId="5" fillId="0" borderId="4" xfId="0" applyFont="1" applyBorder="1" applyAlignment="1">
      <alignment horizontal="left" vertical="center" wrapText="1"/>
    </xf>
    <xf numFmtId="0" fontId="7" fillId="0" borderId="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29" fillId="0" borderId="1" xfId="0" applyFont="1" applyBorder="1" applyAlignment="1">
      <alignment horizontal="center" vertical="center" wrapText="1"/>
    </xf>
    <xf numFmtId="166" fontId="7" fillId="3" borderId="11" xfId="0" applyNumberFormat="1" applyFont="1" applyFill="1" applyBorder="1" applyAlignment="1">
      <alignment horizontal="center" vertical="center" wrapText="1"/>
    </xf>
    <xf numFmtId="166" fontId="5" fillId="0" borderId="11" xfId="0" applyNumberFormat="1" applyFont="1" applyBorder="1" applyAlignment="1">
      <alignment horizontal="center" vertical="center" wrapText="1"/>
    </xf>
    <xf numFmtId="166" fontId="7" fillId="3" borderId="9" xfId="0" applyNumberFormat="1" applyFont="1" applyFill="1" applyBorder="1" applyAlignment="1">
      <alignment horizontal="center" vertical="center" wrapText="1"/>
    </xf>
    <xf numFmtId="166" fontId="5" fillId="0" borderId="9" xfId="0" applyNumberFormat="1" applyFont="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0" fontId="7" fillId="0" borderId="1" xfId="0" applyFont="1" applyBorder="1" applyAlignment="1">
      <alignment vertical="center"/>
    </xf>
    <xf numFmtId="0" fontId="30" fillId="0" borderId="1" xfId="0" applyFont="1" applyBorder="1" applyAlignment="1">
      <alignment horizontal="center" vertical="top" wrapText="1"/>
    </xf>
    <xf numFmtId="0" fontId="5" fillId="0" borderId="1" xfId="0" applyFont="1" applyBorder="1" applyAlignment="1">
      <alignment vertical="center"/>
    </xf>
    <xf numFmtId="0" fontId="5" fillId="0" borderId="6" xfId="0" applyFont="1" applyBorder="1" applyAlignment="1">
      <alignment horizontal="center" vertical="center" wrapText="1"/>
    </xf>
    <xf numFmtId="166" fontId="7" fillId="3" borderId="6" xfId="0" applyNumberFormat="1" applyFont="1" applyFill="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167" fontId="5" fillId="0" borderId="0" xfId="0" applyNumberFormat="1" applyFont="1" applyAlignment="1">
      <alignment horizontal="center" vertical="center"/>
    </xf>
    <xf numFmtId="4" fontId="1" fillId="0" borderId="0" xfId="0" applyNumberFormat="1" applyFont="1" applyAlignment="1">
      <alignment horizontal="center"/>
    </xf>
    <xf numFmtId="0" fontId="20" fillId="0" borderId="0" xfId="6" applyFont="1" applyAlignment="1">
      <alignment wrapText="1"/>
    </xf>
    <xf numFmtId="0" fontId="20" fillId="0" borderId="0" xfId="6" applyFont="1"/>
    <xf numFmtId="0" fontId="7" fillId="0" borderId="0" xfId="6" applyFont="1" applyAlignment="1">
      <alignment vertical="center"/>
    </xf>
    <xf numFmtId="0" fontId="31" fillId="0" borderId="0" xfId="6" applyFont="1"/>
    <xf numFmtId="0" fontId="6" fillId="0" borderId="0" xfId="0" applyFont="1"/>
    <xf numFmtId="0" fontId="32" fillId="0" borderId="0" xfId="6" applyFont="1"/>
    <xf numFmtId="0" fontId="18" fillId="0" borderId="0" xfId="6" applyFont="1"/>
    <xf numFmtId="0" fontId="6" fillId="0" borderId="0" xfId="0" applyFont="1" applyAlignment="1">
      <alignment horizontal="left" vertical="center" wrapText="1"/>
    </xf>
    <xf numFmtId="0" fontId="6" fillId="0" borderId="0" xfId="0" applyFont="1" applyAlignment="1">
      <alignment horizontal="center" vertical="center" wrapText="1"/>
    </xf>
    <xf numFmtId="0" fontId="1" fillId="0" borderId="0" xfId="0" applyFont="1" applyAlignment="1">
      <alignment horizontal="center"/>
    </xf>
    <xf numFmtId="167" fontId="1" fillId="0" borderId="0" xfId="0" applyNumberFormat="1" applyFont="1" applyAlignment="1">
      <alignment horizontal="center"/>
    </xf>
    <xf numFmtId="0" fontId="34" fillId="0" borderId="0" xfId="0" applyFont="1" applyAlignment="1">
      <alignment horizontal="left" vertical="center"/>
    </xf>
    <xf numFmtId="0" fontId="6" fillId="0" borderId="0" xfId="0" applyFont="1" applyAlignment="1">
      <alignment horizontal="left" vertical="center"/>
    </xf>
    <xf numFmtId="4" fontId="1" fillId="0" borderId="0" xfId="0" applyNumberFormat="1" applyFont="1" applyAlignment="1">
      <alignment horizontal="left"/>
    </xf>
    <xf numFmtId="4" fontId="8" fillId="0" borderId="0" xfId="0" applyNumberFormat="1" applyFont="1" applyAlignment="1">
      <alignment horizontal="left"/>
    </xf>
    <xf numFmtId="0" fontId="8" fillId="0" borderId="0" xfId="0" applyFont="1" applyAlignment="1">
      <alignment horizontal="left"/>
    </xf>
    <xf numFmtId="167" fontId="8" fillId="0" borderId="0" xfId="0" applyNumberFormat="1" applyFont="1" applyAlignment="1">
      <alignment horizontal="left"/>
    </xf>
    <xf numFmtId="0" fontId="9" fillId="0" borderId="0" xfId="0" applyFont="1" applyAlignment="1">
      <alignment horizontal="left" vertical="center"/>
    </xf>
    <xf numFmtId="0" fontId="15" fillId="0" borderId="20" xfId="0" applyFont="1" applyBorder="1" applyAlignment="1">
      <alignment horizontal="center" vertical="center" wrapText="1"/>
    </xf>
    <xf numFmtId="0" fontId="2" fillId="2" borderId="0" xfId="0" applyFont="1" applyFill="1" applyAlignment="1">
      <alignment horizont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0" fontId="38" fillId="0" borderId="0" xfId="0" applyFont="1" applyAlignment="1">
      <alignment horizontal="left" vertical="center" wrapText="1"/>
    </xf>
    <xf numFmtId="0" fontId="3" fillId="0" borderId="9" xfId="0" applyFont="1" applyBorder="1" applyAlignment="1">
      <alignment horizontal="center" vertical="center" wrapText="1"/>
    </xf>
    <xf numFmtId="4" fontId="3" fillId="0" borderId="9" xfId="0" applyNumberFormat="1" applyFont="1" applyBorder="1" applyAlignment="1">
      <alignment horizontal="center" vertical="center" wrapText="1"/>
    </xf>
    <xf numFmtId="4" fontId="3" fillId="0" borderId="20" xfId="0" applyNumberFormat="1" applyFont="1" applyBorder="1" applyAlignment="1">
      <alignment horizontal="center" vertical="center" wrapText="1"/>
    </xf>
    <xf numFmtId="0" fontId="5" fillId="0" borderId="2" xfId="0" applyFont="1" applyBorder="1" applyAlignment="1">
      <alignment horizontal="left" vertical="top" wrapText="1"/>
    </xf>
    <xf numFmtId="0" fontId="6"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36" fillId="0" borderId="0" xfId="0" applyFont="1" applyAlignment="1">
      <alignment horizontal="right"/>
    </xf>
    <xf numFmtId="0" fontId="7" fillId="0" borderId="1" xfId="0" applyFont="1" applyBorder="1" applyAlignment="1">
      <alignment horizontal="left"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14" fillId="0" borderId="0" xfId="0" applyFont="1" applyAlignment="1">
      <alignment horizontal="left" vertical="top" wrapText="1"/>
    </xf>
    <xf numFmtId="0" fontId="39" fillId="0" borderId="0" xfId="0" applyFont="1" applyAlignment="1">
      <alignment horizontal="left" vertical="top" wrapText="1"/>
    </xf>
    <xf numFmtId="0" fontId="16" fillId="0" borderId="0" xfId="0" applyFont="1" applyAlignment="1">
      <alignment horizontal="left" vertical="top" wrapText="1"/>
    </xf>
    <xf numFmtId="0" fontId="20" fillId="0" borderId="0" xfId="0" applyFont="1" applyAlignment="1">
      <alignment horizontal="left" vertical="top" wrapText="1"/>
    </xf>
    <xf numFmtId="0" fontId="37"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19" fillId="0" borderId="0" xfId="6" applyFont="1" applyAlignment="1">
      <alignment horizontal="left" wrapText="1"/>
    </xf>
    <xf numFmtId="0" fontId="33" fillId="0" borderId="0" xfId="6" applyFont="1" applyAlignment="1">
      <alignment horizontal="left" wrapText="1"/>
    </xf>
    <xf numFmtId="0" fontId="15" fillId="0" borderId="2" xfId="0" applyFont="1" applyBorder="1" applyAlignment="1">
      <alignment horizontal="left" vertical="center"/>
    </xf>
    <xf numFmtId="0" fontId="6" fillId="0" borderId="21" xfId="0" applyFont="1" applyBorder="1" applyAlignment="1">
      <alignment horizontal="left" wrapText="1"/>
    </xf>
    <xf numFmtId="0" fontId="6" fillId="0" borderId="21" xfId="0" applyFont="1" applyBorder="1" applyAlignment="1">
      <alignment horizontal="left"/>
    </xf>
    <xf numFmtId="0" fontId="2" fillId="0" borderId="0" xfId="0" applyFont="1" applyAlignment="1">
      <alignment horizontal="center"/>
    </xf>
    <xf numFmtId="0" fontId="2" fillId="0" borderId="1" xfId="0" applyFont="1" applyBorder="1" applyAlignment="1">
      <alignment horizontal="right"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165" fontId="15" fillId="0" borderId="10"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165" fontId="15" fillId="0" borderId="18" xfId="0" applyNumberFormat="1" applyFont="1" applyBorder="1" applyAlignment="1">
      <alignment horizontal="center" vertical="center" wrapText="1"/>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25" fillId="0" borderId="9" xfId="0" applyFont="1" applyBorder="1" applyAlignment="1">
      <alignment horizontal="center" vertical="center" textRotation="90" wrapText="1"/>
    </xf>
    <xf numFmtId="0" fontId="27" fillId="0" borderId="2" xfId="0" applyFont="1" applyBorder="1" applyAlignment="1">
      <alignment horizontal="left" vertical="top" wrapText="1"/>
    </xf>
    <xf numFmtId="0" fontId="24" fillId="0" borderId="0" xfId="0" applyFont="1" applyAlignment="1">
      <alignment horizontal="left" vertical="center" wrapText="1"/>
    </xf>
    <xf numFmtId="0" fontId="35" fillId="0" borderId="0" xfId="0" applyFont="1" applyAlignment="1">
      <alignment horizontal="left" vertical="top"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 xfId="0" applyFont="1" applyBorder="1" applyAlignment="1">
      <alignment horizontal="left" vertical="center" wrapText="1"/>
    </xf>
    <xf numFmtId="0" fontId="24" fillId="0" borderId="1" xfId="0" applyFont="1" applyBorder="1" applyAlignment="1">
      <alignment horizontal="center" vertical="center" wrapText="1"/>
    </xf>
    <xf numFmtId="0" fontId="1" fillId="2" borderId="0" xfId="0" applyFont="1" applyFill="1" applyAlignment="1">
      <alignment horizontal="center"/>
    </xf>
    <xf numFmtId="0" fontId="5" fillId="4" borderId="13" xfId="0" applyFont="1" applyFill="1" applyBorder="1" applyAlignment="1">
      <alignment horizontal="lef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23" fillId="0" borderId="0" xfId="0" applyFont="1" applyAlignment="1">
      <alignment horizontal="center"/>
    </xf>
  </cellXfs>
  <cellStyles count="7">
    <cellStyle name="Відсотковий 2" xfId="2" xr:uid="{6190268B-221D-4B90-85E6-28E44126902D}"/>
    <cellStyle name="Звичайний" xfId="0" builtinId="0"/>
    <cellStyle name="Звичайний 2" xfId="6" xr:uid="{989C217E-0ACC-4D36-BD81-ED0CAF5F940D}"/>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2</xdr:col>
      <xdr:colOff>2787364</xdr:colOff>
      <xdr:row>30</xdr:row>
      <xdr:rowOff>77787</xdr:rowOff>
    </xdr:from>
    <xdr:ext cx="1297856" cy="244426"/>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ECA7C83-E25D-4C58-B637-05497F540D18}"/>
                </a:ext>
              </a:extLst>
            </xdr:cNvPr>
            <xdr:cNvSpPr txBox="1"/>
          </xdr:nvSpPr>
          <xdr:spPr>
            <a:xfrm>
              <a:off x="4044664" y="13927137"/>
              <a:ext cx="1297856" cy="2444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uk-UA" sz="1100"/>
                <a:t>4С</a:t>
              </a:r>
              <a14:m>
                <m:oMath xmlns:m="http://schemas.openxmlformats.org/officeDocument/2006/math">
                  <m:f>
                    <m:fPr>
                      <m:ctrlPr>
                        <a:rPr lang="en-US" sz="1100" i="1">
                          <a:latin typeface="Cambria Math" panose="02040503050406030204" pitchFamily="18" charset="0"/>
                        </a:rPr>
                      </m:ctrlPr>
                    </m:fPr>
                    <m:num>
                      <m:r>
                        <a:rPr lang="uk-UA" sz="1100" b="0" i="0">
                          <a:solidFill>
                            <a:schemeClr val="tx1"/>
                          </a:solidFill>
                          <a:effectLst/>
                          <a:latin typeface="Cambria Math" panose="02040503050406030204" pitchFamily="18" charset="0"/>
                          <a:ea typeface="+mn-ea"/>
                          <a:cs typeface="+mn-cs"/>
                        </a:rPr>
                        <m:t>10С400−200</m:t>
                      </m:r>
                    </m:num>
                    <m:den>
                      <m:r>
                        <a:rPr lang="uk-UA" sz="1100" b="0" i="0">
                          <a:solidFill>
                            <a:schemeClr val="tx1"/>
                          </a:solidFill>
                          <a:effectLst/>
                          <a:latin typeface="Cambria Math" panose="02040503050406030204" pitchFamily="18" charset="0"/>
                          <a:ea typeface="+mn-ea"/>
                          <a:cs typeface="+mn-cs"/>
                        </a:rPr>
                        <m:t>10С400−200</m:t>
                      </m:r>
                    </m:den>
                  </m:f>
                  <m:r>
                    <a:rPr lang="uk-UA" sz="1100" b="0" i="1">
                      <a:latin typeface="Cambria Math" panose="02040503050406030204" pitchFamily="18" charset="0"/>
                    </a:rPr>
                    <m:t>156х156</m:t>
                  </m:r>
                </m:oMath>
              </a14:m>
              <a:endParaRPr lang="uk-UA" sz="1100"/>
            </a:p>
          </xdr:txBody>
        </xdr:sp>
      </mc:Choice>
      <mc:Fallback xmlns="">
        <xdr:sp macro="" textlink="">
          <xdr:nvSpPr>
            <xdr:cNvPr id="5" name="TextBox 4">
              <a:extLst>
                <a:ext uri="{FF2B5EF4-FFF2-40B4-BE49-F238E27FC236}">
                  <a16:creationId xmlns:a16="http://schemas.microsoft.com/office/drawing/2014/main" id="{0ECA7C83-E25D-4C58-B637-05497F540D18}"/>
                </a:ext>
              </a:extLst>
            </xdr:cNvPr>
            <xdr:cNvSpPr txBox="1"/>
          </xdr:nvSpPr>
          <xdr:spPr>
            <a:xfrm>
              <a:off x="4044664" y="13927137"/>
              <a:ext cx="1297856" cy="2444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uk-UA" sz="1100"/>
                <a:t>4С</a:t>
              </a:r>
              <a:r>
                <a:rPr lang="en-US" sz="1100" i="0">
                  <a:latin typeface="Cambria Math" panose="02040503050406030204" pitchFamily="18" charset="0"/>
                </a:rPr>
                <a:t>(</a:t>
              </a:r>
              <a:r>
                <a:rPr lang="uk-UA" sz="1100" b="0" i="0">
                  <a:solidFill>
                    <a:schemeClr val="tx1"/>
                  </a:solidFill>
                  <a:effectLst/>
                  <a:latin typeface="Cambria Math" panose="02040503050406030204" pitchFamily="18" charset="0"/>
                  <a:ea typeface="+mn-ea"/>
                  <a:cs typeface="+mn-cs"/>
                </a:rPr>
                <a:t>10С400−200</a:t>
              </a:r>
              <a:r>
                <a:rPr lang="en-US" sz="1100" b="0" i="0">
                  <a:solidFill>
                    <a:schemeClr val="tx1"/>
                  </a:solidFill>
                  <a:effectLst/>
                  <a:latin typeface="Cambria Math" panose="02040503050406030204" pitchFamily="18" charset="0"/>
                  <a:ea typeface="+mn-ea"/>
                  <a:cs typeface="+mn-cs"/>
                </a:rPr>
                <a:t>)/(</a:t>
              </a:r>
              <a:r>
                <a:rPr lang="uk-UA" sz="1100" b="0" i="0">
                  <a:solidFill>
                    <a:schemeClr val="tx1"/>
                  </a:solidFill>
                  <a:effectLst/>
                  <a:latin typeface="Cambria Math" panose="02040503050406030204" pitchFamily="18" charset="0"/>
                  <a:ea typeface="+mn-ea"/>
                  <a:cs typeface="+mn-cs"/>
                </a:rPr>
                <a:t>10С400−200</a:t>
              </a:r>
              <a:r>
                <a:rPr lang="en-US" sz="1100" b="0" i="0">
                  <a:solidFill>
                    <a:schemeClr val="tx1"/>
                  </a:solidFill>
                  <a:effectLst/>
                  <a:latin typeface="Cambria Math" panose="02040503050406030204" pitchFamily="18" charset="0"/>
                  <a:ea typeface="+mn-ea"/>
                  <a:cs typeface="+mn-cs"/>
                </a:rPr>
                <a:t>)</a:t>
              </a:r>
              <a:r>
                <a:rPr lang="uk-UA" sz="1100" b="0" i="0">
                  <a:solidFill>
                    <a:schemeClr val="tx1"/>
                  </a:solidFill>
                  <a:effectLst/>
                  <a:latin typeface="Cambria Math" panose="02040503050406030204" pitchFamily="18" charset="0"/>
                  <a:ea typeface="+mn-ea"/>
                  <a:cs typeface="+mn-cs"/>
                </a:rPr>
                <a:t> </a:t>
              </a:r>
              <a:r>
                <a:rPr lang="uk-UA" sz="1100" b="0" i="0">
                  <a:latin typeface="Cambria Math" panose="02040503050406030204" pitchFamily="18" charset="0"/>
                </a:rPr>
                <a:t>156х156</a:t>
              </a:r>
              <a:endParaRPr lang="uk-UA" sz="1100"/>
            </a:p>
          </xdr:txBody>
        </xdr:sp>
      </mc:Fallback>
    </mc:AlternateContent>
    <xdr:clientData/>
  </xdr:one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9"/>
  <sheetViews>
    <sheetView tabSelected="1" view="pageBreakPreview" zoomScale="84" zoomScaleNormal="148" zoomScaleSheetLayoutView="84" workbookViewId="0">
      <selection activeCell="A12" sqref="A12:K12"/>
    </sheetView>
  </sheetViews>
  <sheetFormatPr defaultColWidth="9.109375" defaultRowHeight="21"/>
  <cols>
    <col min="1" max="2" width="9.44140625" style="2" customWidth="1"/>
    <col min="3" max="3" width="64.44140625" style="1" customWidth="1"/>
    <col min="4" max="4" width="64.88671875" style="1" customWidth="1"/>
    <col min="5" max="5" width="18" style="1" customWidth="1"/>
    <col min="6" max="6" width="14" style="1" customWidth="1"/>
    <col min="7" max="7" width="14.109375" style="1" customWidth="1"/>
    <col min="8" max="8" width="16" style="1" customWidth="1"/>
    <col min="9" max="9" width="14.44140625" style="5" customWidth="1"/>
    <col min="10" max="10" width="18.5546875" style="5" customWidth="1"/>
    <col min="11" max="11" width="20.77734375" style="1" customWidth="1"/>
    <col min="12" max="12" width="10.6640625" style="1" bestFit="1" customWidth="1"/>
    <col min="13" max="16384" width="9.109375" style="1"/>
  </cols>
  <sheetData>
    <row r="1" spans="1:11">
      <c r="A1" s="75" t="s">
        <v>96</v>
      </c>
      <c r="B1" s="75"/>
      <c r="C1" s="75"/>
      <c r="D1" s="75"/>
      <c r="E1" s="75"/>
      <c r="F1" s="75"/>
      <c r="G1" s="75"/>
      <c r="H1" s="75"/>
      <c r="I1" s="75"/>
      <c r="J1" s="75"/>
      <c r="K1" s="75"/>
    </row>
    <row r="2" spans="1:11">
      <c r="A2" s="90" t="s">
        <v>101</v>
      </c>
      <c r="B2" s="90"/>
      <c r="C2" s="90"/>
      <c r="D2" s="90"/>
      <c r="E2" s="90"/>
      <c r="F2" s="90"/>
      <c r="G2" s="90"/>
      <c r="H2" s="90"/>
      <c r="I2" s="90"/>
      <c r="J2" s="90"/>
      <c r="K2" s="90"/>
    </row>
    <row r="3" spans="1:11" ht="40.950000000000003" customHeight="1">
      <c r="A3" s="110" t="s">
        <v>95</v>
      </c>
      <c r="B3" s="110"/>
      <c r="C3" s="110"/>
      <c r="D3" s="110"/>
      <c r="E3" s="110"/>
      <c r="F3" s="110"/>
      <c r="G3" s="110"/>
      <c r="H3" s="110"/>
      <c r="I3" s="110"/>
      <c r="J3" s="110"/>
      <c r="K3" s="110"/>
    </row>
    <row r="4" spans="1:11">
      <c r="J4" s="1"/>
    </row>
    <row r="5" spans="1:11">
      <c r="J5" s="1"/>
    </row>
    <row r="6" spans="1:11" ht="41.4" customHeight="1">
      <c r="A6" s="78" t="s">
        <v>107</v>
      </c>
      <c r="B6" s="78"/>
      <c r="C6" s="78"/>
      <c r="D6" s="78"/>
      <c r="E6" s="78"/>
      <c r="F6" s="78"/>
      <c r="G6" s="78"/>
      <c r="H6" s="78"/>
      <c r="I6" s="78"/>
      <c r="J6" s="78"/>
      <c r="K6" s="78"/>
    </row>
    <row r="7" spans="1:11" ht="20.25" customHeight="1">
      <c r="A7" s="83" t="s">
        <v>1</v>
      </c>
      <c r="B7" s="83"/>
      <c r="C7" s="83"/>
      <c r="D7" s="83"/>
      <c r="E7" s="84" t="s">
        <v>2</v>
      </c>
      <c r="F7" s="85"/>
      <c r="G7" s="85"/>
      <c r="H7" s="85"/>
      <c r="I7" s="85"/>
      <c r="J7" s="85"/>
      <c r="K7" s="86"/>
    </row>
    <row r="8" spans="1:11" ht="20.25" customHeight="1">
      <c r="A8" s="83"/>
      <c r="B8" s="83"/>
      <c r="C8" s="83"/>
      <c r="D8" s="83"/>
      <c r="E8" s="87" t="s">
        <v>3</v>
      </c>
      <c r="F8" s="88"/>
      <c r="G8" s="88"/>
      <c r="H8" s="88"/>
      <c r="I8" s="88"/>
      <c r="J8" s="88"/>
      <c r="K8" s="89"/>
    </row>
    <row r="9" spans="1:11">
      <c r="A9" s="83"/>
      <c r="B9" s="83"/>
      <c r="C9" s="83"/>
      <c r="D9" s="83"/>
      <c r="E9" s="87" t="s">
        <v>4</v>
      </c>
      <c r="F9" s="88"/>
      <c r="G9" s="88"/>
      <c r="H9" s="88"/>
      <c r="I9" s="88"/>
      <c r="J9" s="88"/>
      <c r="K9" s="89"/>
    </row>
    <row r="10" spans="1:11">
      <c r="A10" s="83" t="s">
        <v>5</v>
      </c>
      <c r="B10" s="83"/>
      <c r="C10" s="83"/>
      <c r="D10" s="83"/>
      <c r="E10" s="87" t="s">
        <v>6</v>
      </c>
      <c r="F10" s="88"/>
      <c r="G10" s="88"/>
      <c r="H10" s="88"/>
      <c r="I10" s="88"/>
      <c r="J10" s="88"/>
      <c r="K10" s="89"/>
    </row>
    <row r="11" spans="1:11" ht="261" customHeight="1">
      <c r="A11" s="82" t="s">
        <v>102</v>
      </c>
      <c r="B11" s="82"/>
      <c r="C11" s="82"/>
      <c r="D11" s="82"/>
      <c r="E11" s="82"/>
      <c r="F11" s="82"/>
      <c r="G11" s="82"/>
      <c r="H11" s="82"/>
      <c r="I11" s="82"/>
      <c r="J11" s="82"/>
      <c r="K11" s="82"/>
    </row>
    <row r="12" spans="1:11" ht="34.799999999999997" customHeight="1">
      <c r="A12" s="108" t="s">
        <v>94</v>
      </c>
      <c r="B12" s="109"/>
      <c r="C12" s="109"/>
      <c r="D12" s="109"/>
      <c r="E12" s="109"/>
      <c r="F12" s="109"/>
      <c r="G12" s="109"/>
      <c r="H12" s="109"/>
      <c r="I12" s="109"/>
      <c r="J12" s="109"/>
      <c r="K12" s="109"/>
    </row>
    <row r="13" spans="1:11" ht="20.25" customHeight="1">
      <c r="A13" s="76" t="s">
        <v>7</v>
      </c>
      <c r="B13" s="120" t="s">
        <v>8</v>
      </c>
      <c r="C13" s="79" t="s">
        <v>9</v>
      </c>
      <c r="D13" s="79"/>
      <c r="E13" s="79" t="s">
        <v>10</v>
      </c>
      <c r="F13" s="79" t="s">
        <v>11</v>
      </c>
      <c r="G13" s="79" t="s">
        <v>12</v>
      </c>
      <c r="H13" s="79" t="s">
        <v>13</v>
      </c>
      <c r="I13" s="80" t="s">
        <v>14</v>
      </c>
      <c r="J13" s="80" t="s">
        <v>15</v>
      </c>
      <c r="K13" s="80" t="s">
        <v>16</v>
      </c>
    </row>
    <row r="14" spans="1:11">
      <c r="A14" s="76"/>
      <c r="B14" s="120"/>
      <c r="C14" s="79"/>
      <c r="D14" s="79"/>
      <c r="E14" s="79"/>
      <c r="F14" s="79"/>
      <c r="G14" s="79"/>
      <c r="H14" s="79"/>
      <c r="I14" s="80"/>
      <c r="J14" s="80"/>
      <c r="K14" s="80"/>
    </row>
    <row r="15" spans="1:11" s="3" customFormat="1">
      <c r="A15" s="76"/>
      <c r="B15" s="120"/>
      <c r="C15" s="79"/>
      <c r="D15" s="79"/>
      <c r="E15" s="79"/>
      <c r="F15" s="79"/>
      <c r="G15" s="79"/>
      <c r="H15" s="79"/>
      <c r="I15" s="80"/>
      <c r="J15" s="80"/>
      <c r="K15" s="80"/>
    </row>
    <row r="16" spans="1:11" s="3" customFormat="1">
      <c r="A16" s="76"/>
      <c r="B16" s="120"/>
      <c r="C16" s="95" t="s">
        <v>17</v>
      </c>
      <c r="D16" s="95"/>
      <c r="E16" s="79"/>
      <c r="F16" s="79"/>
      <c r="G16" s="79"/>
      <c r="H16" s="79"/>
      <c r="I16" s="80"/>
      <c r="J16" s="80"/>
      <c r="K16" s="80"/>
    </row>
    <row r="17" spans="1:11" s="4" customFormat="1">
      <c r="A17" s="77"/>
      <c r="B17" s="121"/>
      <c r="C17" s="74" t="s">
        <v>103</v>
      </c>
      <c r="D17" s="74" t="s">
        <v>18</v>
      </c>
      <c r="E17" s="97"/>
      <c r="F17" s="97"/>
      <c r="G17" s="97"/>
      <c r="H17" s="97"/>
      <c r="I17" s="81"/>
      <c r="J17" s="81"/>
      <c r="K17" s="81"/>
    </row>
    <row r="18" spans="1:11" s="4" customFormat="1">
      <c r="A18" s="91" t="s">
        <v>19</v>
      </c>
      <c r="B18" s="91"/>
      <c r="C18" s="91"/>
      <c r="D18" s="91"/>
      <c r="E18" s="91"/>
      <c r="F18" s="91"/>
      <c r="G18" s="91"/>
      <c r="H18" s="91"/>
      <c r="I18" s="91"/>
      <c r="J18" s="91"/>
      <c r="K18" s="91"/>
    </row>
    <row r="19" spans="1:11" s="4" customFormat="1" ht="46.2" customHeight="1">
      <c r="A19" s="29">
        <v>1</v>
      </c>
      <c r="B19" s="114" t="s">
        <v>20</v>
      </c>
      <c r="C19" s="30" t="s">
        <v>21</v>
      </c>
      <c r="D19" s="112" t="e" vm="1">
        <v>#VALUE!</v>
      </c>
      <c r="E19" s="31" t="s">
        <v>22</v>
      </c>
      <c r="F19" s="31">
        <v>6.8</v>
      </c>
      <c r="G19" s="112">
        <v>24</v>
      </c>
      <c r="H19" s="31">
        <f>F19*$G$19</f>
        <v>163.19999999999999</v>
      </c>
      <c r="I19" s="39"/>
      <c r="J19" s="40">
        <f>I19*H19</f>
        <v>0</v>
      </c>
      <c r="K19" s="31"/>
    </row>
    <row r="20" spans="1:11" s="4" customFormat="1" ht="27.6">
      <c r="A20" s="32">
        <v>2</v>
      </c>
      <c r="B20" s="115"/>
      <c r="C20" s="27" t="s">
        <v>23</v>
      </c>
      <c r="D20" s="113"/>
      <c r="E20" s="33" t="s">
        <v>22</v>
      </c>
      <c r="F20" s="33">
        <v>0.76</v>
      </c>
      <c r="G20" s="113"/>
      <c r="H20" s="33">
        <f t="shared" ref="H20:H31" si="0">F20*$G$19</f>
        <v>18.240000000000002</v>
      </c>
      <c r="I20" s="41"/>
      <c r="J20" s="42">
        <f>I20*H20</f>
        <v>0</v>
      </c>
      <c r="K20" s="33"/>
    </row>
    <row r="21" spans="1:11" s="4" customFormat="1">
      <c r="A21" s="32">
        <v>3</v>
      </c>
      <c r="B21" s="115"/>
      <c r="C21" s="27" t="s">
        <v>58</v>
      </c>
      <c r="D21" s="113"/>
      <c r="E21" s="33" t="s">
        <v>22</v>
      </c>
      <c r="F21" s="33">
        <f>F20+F19*0.5</f>
        <v>4.16</v>
      </c>
      <c r="G21" s="113"/>
      <c r="H21" s="33">
        <f t="shared" si="0"/>
        <v>99.84</v>
      </c>
      <c r="I21" s="41"/>
      <c r="J21" s="42">
        <f>I21*H21</f>
        <v>0</v>
      </c>
      <c r="K21" s="33"/>
    </row>
    <row r="22" spans="1:11" s="4" customFormat="1" ht="32.4" customHeight="1">
      <c r="A22" s="32">
        <v>4</v>
      </c>
      <c r="B22" s="115"/>
      <c r="C22" s="27" t="s">
        <v>24</v>
      </c>
      <c r="D22" s="113"/>
      <c r="E22" s="33" t="s">
        <v>22</v>
      </c>
      <c r="F22" s="33">
        <f>F21</f>
        <v>4.16</v>
      </c>
      <c r="G22" s="113"/>
      <c r="H22" s="33">
        <f t="shared" si="0"/>
        <v>99.84</v>
      </c>
      <c r="I22" s="41"/>
      <c r="J22" s="42">
        <f>I22*H22</f>
        <v>0</v>
      </c>
      <c r="K22" s="33"/>
    </row>
    <row r="23" spans="1:11" s="4" customFormat="1" ht="35.4" customHeight="1">
      <c r="A23" s="32">
        <v>5</v>
      </c>
      <c r="B23" s="115"/>
      <c r="C23" s="27" t="s">
        <v>25</v>
      </c>
      <c r="D23" s="113"/>
      <c r="E23" s="33" t="s">
        <v>22</v>
      </c>
      <c r="F23" s="33">
        <f>(F19+F20-F21)*0.8</f>
        <v>2.7199999999999998</v>
      </c>
      <c r="G23" s="113"/>
      <c r="H23" s="33">
        <f t="shared" si="0"/>
        <v>65.28</v>
      </c>
      <c r="I23" s="41"/>
      <c r="J23" s="42">
        <f t="shared" ref="J23:J53" si="1">I23*H23</f>
        <v>0</v>
      </c>
      <c r="K23" s="33"/>
    </row>
    <row r="24" spans="1:11" s="4" customFormat="1" ht="32.4" customHeight="1">
      <c r="A24" s="32">
        <v>6</v>
      </c>
      <c r="B24" s="115"/>
      <c r="C24" s="27" t="s">
        <v>26</v>
      </c>
      <c r="D24" s="113"/>
      <c r="E24" s="33" t="s">
        <v>22</v>
      </c>
      <c r="F24" s="33">
        <f>(F19+F20-F21)*0.2</f>
        <v>0.67999999999999994</v>
      </c>
      <c r="G24" s="113"/>
      <c r="H24" s="33">
        <f t="shared" si="0"/>
        <v>16.32</v>
      </c>
      <c r="I24" s="41"/>
      <c r="J24" s="42">
        <f>I24*H24</f>
        <v>0</v>
      </c>
      <c r="K24" s="33"/>
    </row>
    <row r="25" spans="1:11" s="4" customFormat="1" ht="28.2" customHeight="1">
      <c r="A25" s="29">
        <v>7</v>
      </c>
      <c r="B25" s="115"/>
      <c r="C25" s="27" t="s">
        <v>27</v>
      </c>
      <c r="D25" s="113"/>
      <c r="E25" s="33" t="s">
        <v>28</v>
      </c>
      <c r="F25" s="33">
        <v>5</v>
      </c>
      <c r="G25" s="113"/>
      <c r="H25" s="33">
        <f t="shared" si="0"/>
        <v>120</v>
      </c>
      <c r="I25" s="41"/>
      <c r="J25" s="42">
        <f>I25*H25</f>
        <v>0</v>
      </c>
      <c r="K25" s="33"/>
    </row>
    <row r="26" spans="1:11" s="4" customFormat="1" ht="32.4" customHeight="1">
      <c r="A26" s="32">
        <v>8</v>
      </c>
      <c r="B26" s="115"/>
      <c r="C26" s="27" t="s">
        <v>29</v>
      </c>
      <c r="D26" s="113"/>
      <c r="E26" s="33" t="s">
        <v>28</v>
      </c>
      <c r="F26" s="33">
        <v>8.1999999999999993</v>
      </c>
      <c r="G26" s="113"/>
      <c r="H26" s="33">
        <f t="shared" si="0"/>
        <v>196.79999999999998</v>
      </c>
      <c r="I26" s="41"/>
      <c r="J26" s="42">
        <f>I26*H26</f>
        <v>0</v>
      </c>
      <c r="K26" s="33"/>
    </row>
    <row r="27" spans="1:11" s="4" customFormat="1">
      <c r="A27" s="32">
        <v>9</v>
      </c>
      <c r="B27" s="115"/>
      <c r="C27" s="27" t="s">
        <v>30</v>
      </c>
      <c r="D27" s="113"/>
      <c r="E27" s="33" t="s">
        <v>31</v>
      </c>
      <c r="F27" s="33">
        <v>17.600000000000001</v>
      </c>
      <c r="G27" s="113"/>
      <c r="H27" s="33">
        <f t="shared" si="0"/>
        <v>422.40000000000003</v>
      </c>
      <c r="I27" s="41"/>
      <c r="J27" s="42">
        <f>I27*H27</f>
        <v>0</v>
      </c>
      <c r="K27" s="33"/>
    </row>
    <row r="28" spans="1:11" s="4" customFormat="1">
      <c r="A28" s="32">
        <v>10</v>
      </c>
      <c r="B28" s="115"/>
      <c r="C28" s="27" t="s">
        <v>33</v>
      </c>
      <c r="D28" s="113"/>
      <c r="E28" s="33" t="s">
        <v>22</v>
      </c>
      <c r="F28" s="33">
        <f>F29+F30</f>
        <v>2.2560000000000002</v>
      </c>
      <c r="G28" s="113"/>
      <c r="H28" s="33">
        <f t="shared" si="0"/>
        <v>54.144000000000005</v>
      </c>
      <c r="I28" s="41"/>
      <c r="J28" s="42">
        <f>I28*H28</f>
        <v>0</v>
      </c>
      <c r="K28" s="33"/>
    </row>
    <row r="29" spans="1:11" s="4" customFormat="1">
      <c r="A29" s="32">
        <v>11</v>
      </c>
      <c r="B29" s="115"/>
      <c r="C29" s="27" t="s">
        <v>34</v>
      </c>
      <c r="D29" s="113"/>
      <c r="E29" s="33" t="s">
        <v>22</v>
      </c>
      <c r="F29" s="33">
        <v>0.36099999999999999</v>
      </c>
      <c r="G29" s="113"/>
      <c r="H29" s="33">
        <f t="shared" si="0"/>
        <v>8.6639999999999997</v>
      </c>
      <c r="I29" s="41"/>
      <c r="J29" s="42">
        <f t="shared" si="1"/>
        <v>0</v>
      </c>
      <c r="K29" s="33"/>
    </row>
    <row r="30" spans="1:11" s="4" customFormat="1">
      <c r="A30" s="32">
        <v>12</v>
      </c>
      <c r="B30" s="115"/>
      <c r="C30" s="27" t="s">
        <v>35</v>
      </c>
      <c r="D30" s="113"/>
      <c r="E30" s="33" t="s">
        <v>22</v>
      </c>
      <c r="F30" s="33">
        <v>1.895</v>
      </c>
      <c r="G30" s="113"/>
      <c r="H30" s="33">
        <f t="shared" si="0"/>
        <v>45.480000000000004</v>
      </c>
      <c r="I30" s="41"/>
      <c r="J30" s="42">
        <f>I30*H30</f>
        <v>0</v>
      </c>
      <c r="K30" s="33"/>
    </row>
    <row r="31" spans="1:11" s="4" customFormat="1" ht="32.25" customHeight="1">
      <c r="A31" s="29">
        <v>13</v>
      </c>
      <c r="B31" s="115"/>
      <c r="C31" s="27" t="s">
        <v>36</v>
      </c>
      <c r="D31" s="113"/>
      <c r="E31" s="33" t="s">
        <v>31</v>
      </c>
      <c r="F31" s="33">
        <f>F27</f>
        <v>17.600000000000001</v>
      </c>
      <c r="G31" s="113"/>
      <c r="H31" s="33">
        <f t="shared" si="0"/>
        <v>422.40000000000003</v>
      </c>
      <c r="I31" s="41"/>
      <c r="J31" s="42">
        <f t="shared" si="1"/>
        <v>0</v>
      </c>
      <c r="K31" s="33"/>
    </row>
    <row r="32" spans="1:11" s="4" customFormat="1">
      <c r="A32" s="91" t="s">
        <v>60</v>
      </c>
      <c r="B32" s="91"/>
      <c r="C32" s="91"/>
      <c r="D32" s="91"/>
      <c r="E32" s="91"/>
      <c r="F32" s="91"/>
      <c r="G32" s="91"/>
      <c r="H32" s="91"/>
      <c r="I32" s="91"/>
      <c r="J32" s="91"/>
      <c r="K32" s="91"/>
    </row>
    <row r="33" spans="1:11" s="4" customFormat="1" ht="27.6">
      <c r="A33" s="35">
        <v>14</v>
      </c>
      <c r="B33" s="116" t="s">
        <v>59</v>
      </c>
      <c r="C33" s="27" t="s">
        <v>79</v>
      </c>
      <c r="D33" s="96" t="e" vm="2">
        <v>#VALUE!</v>
      </c>
      <c r="E33" s="33" t="s">
        <v>22</v>
      </c>
      <c r="F33" s="35">
        <f>22*47*0.6</f>
        <v>620.4</v>
      </c>
      <c r="G33" s="96">
        <v>1</v>
      </c>
      <c r="H33" s="35">
        <f>F33*$G$33</f>
        <v>620.4</v>
      </c>
      <c r="I33" s="43"/>
      <c r="J33" s="42">
        <f t="shared" si="1"/>
        <v>0</v>
      </c>
      <c r="K33" s="35"/>
    </row>
    <row r="34" spans="1:11" s="4" customFormat="1">
      <c r="A34" s="36">
        <v>15</v>
      </c>
      <c r="B34" s="116"/>
      <c r="C34" s="27" t="s">
        <v>80</v>
      </c>
      <c r="D34" s="96"/>
      <c r="E34" s="33" t="s">
        <v>22</v>
      </c>
      <c r="F34" s="36">
        <f>F33*0.1</f>
        <v>62.04</v>
      </c>
      <c r="G34" s="96"/>
      <c r="H34" s="35">
        <f t="shared" ref="H34:H53" si="2">F34*$G$33</f>
        <v>62.04</v>
      </c>
      <c r="I34" s="44"/>
      <c r="J34" s="42">
        <f t="shared" si="1"/>
        <v>0</v>
      </c>
      <c r="K34" s="36"/>
    </row>
    <row r="35" spans="1:11" s="4" customFormat="1" ht="27.6">
      <c r="A35" s="35">
        <v>16</v>
      </c>
      <c r="B35" s="116"/>
      <c r="C35" s="27" t="s">
        <v>63</v>
      </c>
      <c r="D35" s="96"/>
      <c r="E35" s="33" t="s">
        <v>22</v>
      </c>
      <c r="F35" s="36">
        <f>F33</f>
        <v>620.4</v>
      </c>
      <c r="G35" s="96"/>
      <c r="H35" s="35">
        <f t="shared" si="2"/>
        <v>620.4</v>
      </c>
      <c r="I35" s="44"/>
      <c r="J35" s="42">
        <f t="shared" si="1"/>
        <v>0</v>
      </c>
      <c r="K35" s="36"/>
    </row>
    <row r="36" spans="1:11" s="4" customFormat="1">
      <c r="A36" s="36">
        <v>17</v>
      </c>
      <c r="B36" s="116"/>
      <c r="C36" s="27" t="s">
        <v>67</v>
      </c>
      <c r="D36" s="96"/>
      <c r="E36" s="33" t="s">
        <v>22</v>
      </c>
      <c r="F36" s="36">
        <f>F33*0.05</f>
        <v>31.02</v>
      </c>
      <c r="G36" s="96"/>
      <c r="H36" s="35">
        <f t="shared" si="2"/>
        <v>31.02</v>
      </c>
      <c r="I36" s="44"/>
      <c r="J36" s="42">
        <f t="shared" si="1"/>
        <v>0</v>
      </c>
      <c r="K36" s="36"/>
    </row>
    <row r="37" spans="1:11" s="4" customFormat="1">
      <c r="A37" s="35">
        <v>18</v>
      </c>
      <c r="B37" s="116"/>
      <c r="C37" s="27" t="s">
        <v>68</v>
      </c>
      <c r="D37" s="96"/>
      <c r="E37" s="33" t="s">
        <v>22</v>
      </c>
      <c r="F37" s="36">
        <f>F36+F35</f>
        <v>651.41999999999996</v>
      </c>
      <c r="G37" s="96"/>
      <c r="H37" s="35">
        <f t="shared" si="2"/>
        <v>651.41999999999996</v>
      </c>
      <c r="I37" s="44"/>
      <c r="J37" s="42">
        <f t="shared" si="1"/>
        <v>0</v>
      </c>
      <c r="K37" s="36"/>
    </row>
    <row r="38" spans="1:11" s="4" customFormat="1" ht="27.6">
      <c r="A38" s="36">
        <v>19</v>
      </c>
      <c r="B38" s="116"/>
      <c r="C38" s="27" t="s">
        <v>64</v>
      </c>
      <c r="D38" s="96"/>
      <c r="E38" s="36" t="s">
        <v>28</v>
      </c>
      <c r="F38" s="36">
        <f>21*46*1.1</f>
        <v>1062.6000000000001</v>
      </c>
      <c r="G38" s="96"/>
      <c r="H38" s="35">
        <f t="shared" si="2"/>
        <v>1062.6000000000001</v>
      </c>
      <c r="I38" s="44"/>
      <c r="J38" s="42">
        <f t="shared" si="1"/>
        <v>0</v>
      </c>
      <c r="K38" s="36"/>
    </row>
    <row r="39" spans="1:11" s="4" customFormat="1">
      <c r="A39" s="35">
        <v>20</v>
      </c>
      <c r="B39" s="116"/>
      <c r="C39" s="27" t="s">
        <v>65</v>
      </c>
      <c r="D39" s="96"/>
      <c r="E39" s="36" t="s">
        <v>32</v>
      </c>
      <c r="F39" s="36">
        <f>ROUNDUP(F38*6,0)</f>
        <v>6376</v>
      </c>
      <c r="G39" s="96"/>
      <c r="H39" s="35">
        <f t="shared" si="2"/>
        <v>6376</v>
      </c>
      <c r="I39" s="44"/>
      <c r="J39" s="42">
        <f t="shared" si="1"/>
        <v>0</v>
      </c>
      <c r="K39" s="36"/>
    </row>
    <row r="40" spans="1:11" s="4" customFormat="1">
      <c r="A40" s="36">
        <v>21</v>
      </c>
      <c r="B40" s="116"/>
      <c r="C40" s="27" t="s">
        <v>77</v>
      </c>
      <c r="D40" s="96"/>
      <c r="E40" s="36" t="s">
        <v>28</v>
      </c>
      <c r="F40" s="36">
        <f>21*46*1.1</f>
        <v>1062.6000000000001</v>
      </c>
      <c r="G40" s="96"/>
      <c r="H40" s="35">
        <f t="shared" si="2"/>
        <v>1062.6000000000001</v>
      </c>
      <c r="I40" s="44"/>
      <c r="J40" s="42">
        <f t="shared" si="1"/>
        <v>0</v>
      </c>
      <c r="K40" s="36"/>
    </row>
    <row r="41" spans="1:11" s="4" customFormat="1" ht="51" customHeight="1">
      <c r="A41" s="35">
        <v>22</v>
      </c>
      <c r="B41" s="116"/>
      <c r="C41" s="27" t="s">
        <v>81</v>
      </c>
      <c r="D41" s="96"/>
      <c r="E41" s="33" t="s">
        <v>22</v>
      </c>
      <c r="F41" s="36">
        <f>21*47*0.3</f>
        <v>296.09999999999997</v>
      </c>
      <c r="G41" s="96"/>
      <c r="H41" s="35">
        <f t="shared" si="2"/>
        <v>296.09999999999997</v>
      </c>
      <c r="I41" s="44"/>
      <c r="J41" s="42">
        <f t="shared" si="1"/>
        <v>0</v>
      </c>
      <c r="K41" s="36"/>
    </row>
    <row r="42" spans="1:11" s="4" customFormat="1" ht="27.6">
      <c r="A42" s="36">
        <v>23</v>
      </c>
      <c r="B42" s="116"/>
      <c r="C42" s="27" t="s">
        <v>66</v>
      </c>
      <c r="D42" s="96"/>
      <c r="E42" s="33" t="s">
        <v>22</v>
      </c>
      <c r="F42" s="36">
        <f>F41*1.1</f>
        <v>325.70999999999998</v>
      </c>
      <c r="G42" s="96"/>
      <c r="H42" s="35">
        <f t="shared" si="2"/>
        <v>325.70999999999998</v>
      </c>
      <c r="I42" s="44"/>
      <c r="J42" s="42">
        <f t="shared" si="1"/>
        <v>0</v>
      </c>
      <c r="K42" s="36"/>
    </row>
    <row r="43" spans="1:11" s="4" customFormat="1" ht="27.6">
      <c r="A43" s="35">
        <v>24</v>
      </c>
      <c r="B43" s="116"/>
      <c r="C43" s="27" t="s">
        <v>82</v>
      </c>
      <c r="D43" s="96"/>
      <c r="E43" s="50" t="s">
        <v>22</v>
      </c>
      <c r="F43" s="36">
        <v>4</v>
      </c>
      <c r="G43" s="96"/>
      <c r="H43" s="35">
        <f t="shared" ref="H43" si="3">F43*$G$33</f>
        <v>4</v>
      </c>
      <c r="I43" s="44"/>
      <c r="J43" s="42">
        <f t="shared" ref="J43:J44" si="4">I43*H43</f>
        <v>0</v>
      </c>
      <c r="K43" s="36"/>
    </row>
    <row r="44" spans="1:11" s="4" customFormat="1">
      <c r="A44" s="36">
        <v>25</v>
      </c>
      <c r="B44" s="116"/>
      <c r="C44" s="27" t="s">
        <v>83</v>
      </c>
      <c r="D44" s="96"/>
      <c r="E44" s="36" t="s">
        <v>32</v>
      </c>
      <c r="F44" s="36">
        <f>21*47*10</f>
        <v>9870</v>
      </c>
      <c r="G44" s="96"/>
      <c r="H44" s="35">
        <f>G33*F44</f>
        <v>9870</v>
      </c>
      <c r="I44" s="44"/>
      <c r="J44" s="42">
        <f t="shared" si="4"/>
        <v>0</v>
      </c>
      <c r="K44" s="36"/>
    </row>
    <row r="45" spans="1:11" s="4" customFormat="1" ht="27.6">
      <c r="A45" s="35">
        <v>26</v>
      </c>
      <c r="B45" s="116"/>
      <c r="C45" s="27" t="s">
        <v>69</v>
      </c>
      <c r="D45" s="96"/>
      <c r="E45" s="36" t="s">
        <v>22</v>
      </c>
      <c r="F45" s="36">
        <f>21*47*0.1</f>
        <v>98.7</v>
      </c>
      <c r="G45" s="96"/>
      <c r="H45" s="35">
        <f t="shared" si="2"/>
        <v>98.7</v>
      </c>
      <c r="I45" s="44"/>
      <c r="J45" s="42">
        <f t="shared" si="1"/>
        <v>0</v>
      </c>
      <c r="K45" s="36"/>
    </row>
    <row r="46" spans="1:11" s="4" customFormat="1" ht="27.6">
      <c r="A46" s="36">
        <v>27</v>
      </c>
      <c r="B46" s="116"/>
      <c r="C46" s="27" t="s">
        <v>70</v>
      </c>
      <c r="D46" s="96"/>
      <c r="E46" s="36" t="s">
        <v>22</v>
      </c>
      <c r="F46" s="36">
        <f>21*47*0.1</f>
        <v>98.7</v>
      </c>
      <c r="G46" s="96"/>
      <c r="H46" s="35">
        <f t="shared" si="2"/>
        <v>98.7</v>
      </c>
      <c r="I46" s="44"/>
      <c r="J46" s="42">
        <f t="shared" si="1"/>
        <v>0</v>
      </c>
      <c r="K46" s="36"/>
    </row>
    <row r="47" spans="1:11" s="4" customFormat="1" ht="27.6">
      <c r="A47" s="35">
        <v>28</v>
      </c>
      <c r="B47" s="116"/>
      <c r="C47" s="27" t="s">
        <v>78</v>
      </c>
      <c r="D47" s="96"/>
      <c r="E47" s="36" t="s">
        <v>22</v>
      </c>
      <c r="F47" s="36">
        <v>4</v>
      </c>
      <c r="G47" s="96"/>
      <c r="H47" s="35">
        <f t="shared" si="2"/>
        <v>4</v>
      </c>
      <c r="I47" s="44"/>
      <c r="J47" s="42">
        <f t="shared" si="1"/>
        <v>0</v>
      </c>
      <c r="K47" s="36"/>
    </row>
    <row r="48" spans="1:11" s="4" customFormat="1" ht="27.6">
      <c r="A48" s="36">
        <v>29</v>
      </c>
      <c r="B48" s="116"/>
      <c r="C48" s="27" t="s">
        <v>71</v>
      </c>
      <c r="D48" s="96"/>
      <c r="E48" s="36" t="s">
        <v>31</v>
      </c>
      <c r="F48" s="36">
        <f>F50</f>
        <v>31149.72</v>
      </c>
      <c r="G48" s="96"/>
      <c r="H48" s="35">
        <f t="shared" si="2"/>
        <v>31149.72</v>
      </c>
      <c r="I48" s="44"/>
      <c r="J48" s="42">
        <f t="shared" si="1"/>
        <v>0</v>
      </c>
      <c r="K48" s="36"/>
    </row>
    <row r="49" spans="1:255" s="4" customFormat="1" ht="27.6">
      <c r="A49" s="35">
        <v>30</v>
      </c>
      <c r="B49" s="116"/>
      <c r="C49" s="27" t="s">
        <v>72</v>
      </c>
      <c r="D49" s="96"/>
      <c r="E49" s="36" t="s">
        <v>31</v>
      </c>
      <c r="F49" s="36">
        <v>10</v>
      </c>
      <c r="G49" s="96"/>
      <c r="H49" s="35">
        <f t="shared" si="2"/>
        <v>10</v>
      </c>
      <c r="I49" s="44"/>
      <c r="J49" s="42">
        <f t="shared" si="1"/>
        <v>0</v>
      </c>
      <c r="K49" s="36"/>
    </row>
    <row r="50" spans="1:255" s="4" customFormat="1">
      <c r="A50" s="36">
        <v>31</v>
      </c>
      <c r="B50" s="116"/>
      <c r="C50" s="27" t="s">
        <v>73</v>
      </c>
      <c r="D50" s="96"/>
      <c r="E50" s="36" t="s">
        <v>31</v>
      </c>
      <c r="F50" s="36">
        <f>21*47*1.578*20</f>
        <v>31149.72</v>
      </c>
      <c r="G50" s="96"/>
      <c r="H50" s="35">
        <f t="shared" si="2"/>
        <v>31149.72</v>
      </c>
      <c r="I50" s="44"/>
      <c r="J50" s="42">
        <f t="shared" si="1"/>
        <v>0</v>
      </c>
      <c r="K50" s="36"/>
    </row>
    <row r="51" spans="1:255" s="4" customFormat="1" ht="27.6">
      <c r="A51" s="35">
        <v>32</v>
      </c>
      <c r="B51" s="116"/>
      <c r="C51" s="27" t="s">
        <v>75</v>
      </c>
      <c r="D51" s="96"/>
      <c r="E51" s="36" t="s">
        <v>22</v>
      </c>
      <c r="F51" s="36">
        <f>21*47*0.2</f>
        <v>197.4</v>
      </c>
      <c r="G51" s="96"/>
      <c r="H51" s="35">
        <f t="shared" si="2"/>
        <v>197.4</v>
      </c>
      <c r="I51" s="44"/>
      <c r="J51" s="42">
        <f t="shared" si="1"/>
        <v>0</v>
      </c>
      <c r="K51" s="36"/>
    </row>
    <row r="52" spans="1:255" s="4" customFormat="1" ht="27.6">
      <c r="A52" s="36">
        <v>33</v>
      </c>
      <c r="B52" s="116"/>
      <c r="C52" s="27" t="s">
        <v>74</v>
      </c>
      <c r="D52" s="96"/>
      <c r="E52" s="36" t="s">
        <v>22</v>
      </c>
      <c r="F52" s="36">
        <f>F51</f>
        <v>197.4</v>
      </c>
      <c r="G52" s="96"/>
      <c r="H52" s="35">
        <f t="shared" si="2"/>
        <v>197.4</v>
      </c>
      <c r="I52" s="44"/>
      <c r="J52" s="42">
        <f t="shared" si="1"/>
        <v>0</v>
      </c>
      <c r="K52" s="36"/>
    </row>
    <row r="53" spans="1:255" s="4" customFormat="1" ht="27.6">
      <c r="A53" s="35">
        <v>34</v>
      </c>
      <c r="B53" s="116"/>
      <c r="C53" s="34" t="s">
        <v>76</v>
      </c>
      <c r="D53" s="96"/>
      <c r="E53" s="48" t="s">
        <v>28</v>
      </c>
      <c r="F53" s="48">
        <f>21*47</f>
        <v>987</v>
      </c>
      <c r="G53" s="96"/>
      <c r="H53" s="35">
        <f t="shared" si="2"/>
        <v>987</v>
      </c>
      <c r="I53" s="49"/>
      <c r="J53" s="42">
        <f t="shared" si="1"/>
        <v>0</v>
      </c>
      <c r="K53" s="36"/>
    </row>
    <row r="54" spans="1:255" s="4" customFormat="1">
      <c r="A54" s="91" t="s">
        <v>38</v>
      </c>
      <c r="B54" s="91"/>
      <c r="C54" s="91"/>
      <c r="D54" s="91"/>
      <c r="E54" s="91"/>
      <c r="F54" s="91"/>
      <c r="G54" s="91"/>
      <c r="H54" s="91"/>
      <c r="I54" s="91"/>
      <c r="J54" s="45"/>
      <c r="K54" s="37"/>
    </row>
    <row r="55" spans="1:255" s="4" customFormat="1" ht="27.6">
      <c r="A55" s="36">
        <v>35</v>
      </c>
      <c r="B55" s="28"/>
      <c r="C55" s="27" t="s">
        <v>97</v>
      </c>
      <c r="D55" s="46"/>
      <c r="E55" s="38" t="s">
        <v>37</v>
      </c>
      <c r="F55" s="92">
        <v>1</v>
      </c>
      <c r="G55" s="93"/>
      <c r="H55" s="94"/>
      <c r="I55" s="49"/>
      <c r="J55" s="42">
        <f>I55*F55</f>
        <v>0</v>
      </c>
      <c r="K55" s="37"/>
    </row>
    <row r="56" spans="1:255" s="4" customFormat="1" ht="27.6">
      <c r="A56" s="36">
        <v>36</v>
      </c>
      <c r="B56" s="28"/>
      <c r="C56" s="27" t="s">
        <v>61</v>
      </c>
      <c r="D56" s="46"/>
      <c r="E56" s="38" t="s">
        <v>37</v>
      </c>
      <c r="F56" s="92">
        <v>1</v>
      </c>
      <c r="G56" s="93"/>
      <c r="H56" s="94"/>
      <c r="I56" s="49"/>
      <c r="J56" s="42">
        <f>I56*F56</f>
        <v>0</v>
      </c>
      <c r="K56" s="37"/>
    </row>
    <row r="57" spans="1:255" s="4" customFormat="1">
      <c r="A57" s="36">
        <v>37</v>
      </c>
      <c r="B57" s="47"/>
      <c r="C57" s="27" t="s">
        <v>62</v>
      </c>
      <c r="D57" s="46"/>
      <c r="E57" s="38" t="s">
        <v>37</v>
      </c>
      <c r="F57" s="92">
        <v>1</v>
      </c>
      <c r="G57" s="93"/>
      <c r="H57" s="94"/>
      <c r="I57" s="44"/>
      <c r="J57" s="42">
        <f>I57*F57</f>
        <v>0</v>
      </c>
      <c r="K57" s="37"/>
    </row>
    <row r="58" spans="1:255">
      <c r="A58" s="111" t="s">
        <v>39</v>
      </c>
      <c r="B58" s="111"/>
      <c r="C58" s="111"/>
      <c r="D58" s="111"/>
      <c r="E58" s="117">
        <f>SUM(J19:J57)</f>
        <v>0</v>
      </c>
      <c r="F58" s="118"/>
      <c r="G58" s="118"/>
      <c r="H58" s="118"/>
      <c r="I58" s="118"/>
      <c r="J58" s="119"/>
      <c r="K58" s="7"/>
    </row>
    <row r="59" spans="1:255" ht="51" customHeight="1">
      <c r="A59" s="107" t="s">
        <v>93</v>
      </c>
      <c r="B59" s="107"/>
      <c r="C59" s="107"/>
      <c r="D59" s="107"/>
      <c r="E59" s="107"/>
      <c r="F59" s="107"/>
      <c r="G59" s="107"/>
      <c r="H59" s="107"/>
      <c r="I59" s="107"/>
      <c r="J59" s="55"/>
      <c r="K59" s="55"/>
    </row>
    <row r="60" spans="1:255" ht="24" customHeight="1">
      <c r="A60" s="51" t="s">
        <v>85</v>
      </c>
      <c r="B60" s="52"/>
      <c r="C60" s="53"/>
      <c r="D60" s="53"/>
      <c r="E60" s="53"/>
      <c r="F60" s="53"/>
      <c r="G60" s="52"/>
      <c r="H60" s="53"/>
      <c r="I60" s="54"/>
      <c r="J60" s="55"/>
      <c r="K60" s="55"/>
    </row>
    <row r="62" spans="1:255" s="6" customFormat="1" ht="89.25" customHeight="1">
      <c r="A62" s="99" t="s">
        <v>86</v>
      </c>
      <c r="B62" s="100"/>
      <c r="C62" s="100"/>
      <c r="D62" s="100"/>
      <c r="E62" s="100"/>
      <c r="F62" s="100"/>
      <c r="G62" s="100"/>
      <c r="H62" s="100"/>
      <c r="I62" s="100"/>
      <c r="J62" s="100"/>
      <c r="K62" s="100"/>
      <c r="L62" s="9"/>
      <c r="M62" s="9"/>
      <c r="N62" s="10"/>
      <c r="O62" s="10"/>
      <c r="P62" s="10"/>
      <c r="Q62" s="10"/>
      <c r="R62" s="10"/>
      <c r="S62" s="10"/>
      <c r="T62" s="10"/>
      <c r="U62" s="10"/>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row>
    <row r="63" spans="1:255" s="6" customFormat="1" ht="41.4" customHeight="1">
      <c r="A63" s="101" t="s">
        <v>84</v>
      </c>
      <c r="B63" s="101"/>
      <c r="C63" s="101"/>
      <c r="D63" s="101"/>
      <c r="E63" s="101"/>
      <c r="F63" s="101"/>
      <c r="G63" s="101"/>
      <c r="H63" s="101"/>
      <c r="I63" s="101"/>
      <c r="J63" s="101"/>
      <c r="K63" s="10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row>
    <row r="64" spans="1:255" s="6" customFormat="1" ht="33" customHeight="1">
      <c r="A64" s="102" t="s">
        <v>104</v>
      </c>
      <c r="B64" s="102"/>
      <c r="C64" s="102"/>
      <c r="D64" s="102"/>
      <c r="E64" s="102"/>
      <c r="F64" s="102"/>
      <c r="G64" s="102"/>
      <c r="H64" s="102"/>
      <c r="I64" s="102"/>
      <c r="J64" s="102"/>
      <c r="K64" s="102"/>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row>
    <row r="65" spans="1:255" s="6" customFormat="1" ht="27.6" customHeight="1">
      <c r="A65" s="103" t="s">
        <v>106</v>
      </c>
      <c r="B65" s="104"/>
      <c r="C65" s="104"/>
      <c r="D65" s="104"/>
      <c r="E65" s="104"/>
      <c r="F65" s="104"/>
      <c r="G65" s="104"/>
      <c r="H65" s="104"/>
      <c r="I65" s="104"/>
      <c r="J65" s="104"/>
      <c r="K65" s="104"/>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c r="IT65" s="9"/>
      <c r="IU65" s="9"/>
    </row>
    <row r="66" spans="1:255" s="60" customFormat="1" ht="24" customHeight="1">
      <c r="A66" s="105" t="s">
        <v>87</v>
      </c>
      <c r="B66" s="105"/>
      <c r="C66" s="105"/>
      <c r="D66" s="105"/>
      <c r="E66" s="56"/>
      <c r="F66" s="56"/>
      <c r="G66" s="57"/>
      <c r="H66" s="58"/>
      <c r="I66" s="58"/>
      <c r="J66" s="58"/>
      <c r="K66" s="59"/>
      <c r="L66" s="59"/>
    </row>
    <row r="67" spans="1:255" ht="24" customHeight="1">
      <c r="A67" s="105" t="s">
        <v>88</v>
      </c>
      <c r="B67" s="105"/>
      <c r="C67" s="105"/>
      <c r="D67" s="105"/>
      <c r="E67" s="105"/>
      <c r="F67" s="105"/>
      <c r="G67" s="105"/>
      <c r="H67" s="61"/>
      <c r="I67" s="61"/>
      <c r="J67" s="61"/>
      <c r="K67" s="61"/>
      <c r="L67" s="61"/>
    </row>
    <row r="68" spans="1:255" ht="24" customHeight="1">
      <c r="A68" s="105" t="s">
        <v>40</v>
      </c>
      <c r="B68" s="105"/>
      <c r="C68" s="105"/>
      <c r="D68" s="105"/>
      <c r="E68" s="105"/>
      <c r="F68" s="105"/>
      <c r="G68" s="105"/>
      <c r="H68" s="61"/>
      <c r="I68" s="61"/>
      <c r="J68" s="61"/>
      <c r="K68" s="61"/>
      <c r="L68" s="61"/>
    </row>
    <row r="69" spans="1:255" ht="24" customHeight="1">
      <c r="A69" s="106" t="s">
        <v>100</v>
      </c>
      <c r="B69" s="106"/>
      <c r="C69" s="106"/>
      <c r="D69" s="106"/>
      <c r="E69" s="106"/>
      <c r="F69" s="106"/>
      <c r="G69" s="106"/>
      <c r="H69" s="61"/>
      <c r="I69" s="61"/>
      <c r="J69" s="61"/>
      <c r="K69" s="61"/>
      <c r="L69" s="61"/>
    </row>
    <row r="70" spans="1:255" s="6" customFormat="1" ht="24" customHeight="1">
      <c r="A70" s="105" t="s">
        <v>89</v>
      </c>
      <c r="B70" s="105"/>
      <c r="C70" s="105"/>
      <c r="D70" s="105"/>
      <c r="E70" s="105"/>
      <c r="F70" s="105"/>
      <c r="G70" s="105"/>
      <c r="H70" s="61"/>
      <c r="I70" s="61"/>
      <c r="J70" s="61"/>
      <c r="K70" s="61"/>
      <c r="L70" s="61"/>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row>
    <row r="71" spans="1:255" s="6" customFormat="1" ht="24" customHeight="1">
      <c r="A71" s="105" t="s">
        <v>90</v>
      </c>
      <c r="B71" s="105"/>
      <c r="C71" s="105"/>
      <c r="D71" s="105"/>
      <c r="E71" s="105"/>
      <c r="F71" s="105"/>
      <c r="G71" s="105"/>
      <c r="H71" s="62"/>
      <c r="I71" s="62"/>
      <c r="J71" s="62"/>
      <c r="K71" s="62"/>
      <c r="L71" s="62"/>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row>
    <row r="72" spans="1:255" s="6" customFormat="1" ht="24" customHeight="1">
      <c r="A72" s="105" t="s">
        <v>91</v>
      </c>
      <c r="B72" s="105"/>
      <c r="C72" s="105"/>
      <c r="D72" s="105"/>
      <c r="E72" s="105"/>
      <c r="F72" s="105"/>
      <c r="G72" s="105"/>
      <c r="H72" s="62"/>
      <c r="I72" s="62"/>
      <c r="J72" s="62"/>
      <c r="K72" s="62"/>
      <c r="L72" s="62"/>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row>
    <row r="73" spans="1:255" ht="13.95" customHeight="1">
      <c r="A73" s="63"/>
      <c r="B73" s="63"/>
      <c r="C73" s="64"/>
      <c r="D73" s="64"/>
      <c r="E73" s="64"/>
      <c r="F73" s="64"/>
      <c r="G73" s="63"/>
      <c r="H73" s="65"/>
      <c r="I73" s="66"/>
      <c r="J73" s="55"/>
      <c r="K73" s="55"/>
    </row>
    <row r="74" spans="1:255" s="73" customFormat="1">
      <c r="A74" s="67" t="s">
        <v>92</v>
      </c>
      <c r="B74" s="68"/>
      <c r="C74" s="68"/>
      <c r="D74" s="68"/>
      <c r="E74" s="68"/>
      <c r="F74" s="69"/>
      <c r="G74" s="70"/>
      <c r="H74" s="71"/>
      <c r="I74" s="72"/>
      <c r="J74" s="70"/>
      <c r="K74" s="70"/>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c r="IB74" s="71"/>
      <c r="IC74" s="71"/>
      <c r="ID74" s="71"/>
      <c r="IE74" s="71"/>
      <c r="IF74" s="71"/>
      <c r="IG74" s="71"/>
      <c r="IH74" s="71"/>
      <c r="II74" s="71"/>
      <c r="IJ74" s="71"/>
      <c r="IK74" s="71"/>
      <c r="IL74" s="71"/>
    </row>
    <row r="75" spans="1:255">
      <c r="A75" s="9"/>
      <c r="B75" s="9"/>
      <c r="C75" s="9"/>
      <c r="D75" s="9"/>
      <c r="E75" s="9"/>
      <c r="F75" s="9"/>
      <c r="G75" s="9"/>
      <c r="H75" s="9"/>
      <c r="I75" s="9"/>
      <c r="J75" s="9"/>
      <c r="K75" s="9"/>
      <c r="L75" s="9"/>
      <c r="M75" s="9"/>
      <c r="N75" s="9"/>
      <c r="O75" s="9"/>
      <c r="P75" s="9"/>
      <c r="Q75" s="9"/>
      <c r="R75" s="9"/>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row>
    <row r="76" spans="1:255" ht="18.75" customHeight="1">
      <c r="A76" s="9"/>
      <c r="B76" s="98" t="s">
        <v>41</v>
      </c>
      <c r="C76" s="98"/>
      <c r="D76" s="9"/>
      <c r="E76" s="9"/>
      <c r="F76" s="9"/>
      <c r="G76" s="9"/>
      <c r="H76" s="9"/>
      <c r="I76" s="9"/>
      <c r="J76" s="9"/>
      <c r="K76" s="9"/>
      <c r="L76" s="9"/>
      <c r="M76" s="9"/>
      <c r="N76" s="9"/>
      <c r="O76" s="9"/>
      <c r="P76" s="9"/>
      <c r="Q76" s="9"/>
      <c r="R76" s="9"/>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row>
    <row r="77" spans="1:255">
      <c r="A77" s="9"/>
      <c r="B77" s="98" t="s">
        <v>42</v>
      </c>
      <c r="C77" s="98"/>
      <c r="D77" s="9"/>
      <c r="E77" s="9"/>
      <c r="F77" s="9"/>
      <c r="G77" s="9"/>
      <c r="H77" s="9"/>
      <c r="I77" s="9"/>
      <c r="J77" s="9"/>
      <c r="K77" s="9"/>
      <c r="L77" s="9"/>
      <c r="M77" s="9"/>
      <c r="N77" s="9"/>
      <c r="O77" s="9"/>
      <c r="P77" s="9"/>
      <c r="Q77" s="9"/>
      <c r="R77" s="9"/>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row>
    <row r="78" spans="1:255">
      <c r="A78" s="12"/>
      <c r="B78" s="98" t="s">
        <v>43</v>
      </c>
      <c r="C78" s="98"/>
      <c r="D78" s="9"/>
      <c r="E78" s="9"/>
      <c r="F78" s="9"/>
      <c r="G78" s="9"/>
      <c r="H78" s="9"/>
      <c r="I78" s="9"/>
      <c r="J78" s="9"/>
      <c r="K78" s="9"/>
      <c r="L78" s="9"/>
      <c r="M78" s="9"/>
      <c r="N78" s="9"/>
      <c r="O78" s="9"/>
      <c r="P78" s="9"/>
      <c r="Q78" s="9"/>
      <c r="R78" s="9"/>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row>
    <row r="79" spans="1:25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row>
  </sheetData>
  <mergeCells count="52">
    <mergeCell ref="A59:I59"/>
    <mergeCell ref="A12:K12"/>
    <mergeCell ref="A3:K3"/>
    <mergeCell ref="A67:G67"/>
    <mergeCell ref="A68:G68"/>
    <mergeCell ref="A58:D58"/>
    <mergeCell ref="E13:E17"/>
    <mergeCell ref="D19:D31"/>
    <mergeCell ref="B19:B31"/>
    <mergeCell ref="G19:G31"/>
    <mergeCell ref="B33:B53"/>
    <mergeCell ref="D33:D53"/>
    <mergeCell ref="E58:J58"/>
    <mergeCell ref="B13:B17"/>
    <mergeCell ref="H13:H17"/>
    <mergeCell ref="F13:F17"/>
    <mergeCell ref="B78:C78"/>
    <mergeCell ref="A62:K62"/>
    <mergeCell ref="A63:K63"/>
    <mergeCell ref="A64:K64"/>
    <mergeCell ref="A65:K65"/>
    <mergeCell ref="B76:C76"/>
    <mergeCell ref="B77:C77"/>
    <mergeCell ref="A66:D66"/>
    <mergeCell ref="A72:G72"/>
    <mergeCell ref="A69:G69"/>
    <mergeCell ref="A70:G70"/>
    <mergeCell ref="A71:G71"/>
    <mergeCell ref="A54:I54"/>
    <mergeCell ref="F56:H56"/>
    <mergeCell ref="F57:H57"/>
    <mergeCell ref="C16:D16"/>
    <mergeCell ref="G33:G53"/>
    <mergeCell ref="A18:K18"/>
    <mergeCell ref="G13:G17"/>
    <mergeCell ref="A32:K32"/>
    <mergeCell ref="F55:H55"/>
    <mergeCell ref="A1:K1"/>
    <mergeCell ref="A13:A17"/>
    <mergeCell ref="A6:K6"/>
    <mergeCell ref="C13:D15"/>
    <mergeCell ref="I13:I17"/>
    <mergeCell ref="J13:J17"/>
    <mergeCell ref="A11:K11"/>
    <mergeCell ref="A10:D10"/>
    <mergeCell ref="A7:D9"/>
    <mergeCell ref="E7:K7"/>
    <mergeCell ref="E8:K8"/>
    <mergeCell ref="E9:K9"/>
    <mergeCell ref="E10:K10"/>
    <mergeCell ref="A2:K2"/>
    <mergeCell ref="K13:K17"/>
  </mergeCells>
  <phoneticPr fontId="10" type="noConversion"/>
  <pageMargins left="0.25" right="0.25" top="0.75" bottom="0.75" header="0.3" footer="0.3"/>
  <pageSetup paperSize="9" scale="31" orientation="portrait" r:id="rId1"/>
  <ignoredErrors>
    <ignoredError sqref="F3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0319-525B-48A2-BF76-E53718A88490}">
  <dimension ref="A1:N28"/>
  <sheetViews>
    <sheetView view="pageBreakPreview" topLeftCell="A8" zoomScale="60" zoomScaleNormal="100" workbookViewId="0">
      <selection activeCell="A11" sqref="A11:N11"/>
    </sheetView>
  </sheetViews>
  <sheetFormatPr defaultRowHeight="14.4"/>
  <cols>
    <col min="2" max="2" width="131.44140625" customWidth="1"/>
    <col min="3" max="3" width="14.109375" customWidth="1"/>
    <col min="4" max="14" width="9.5546875" customWidth="1"/>
  </cols>
  <sheetData>
    <row r="1" spans="1:14" ht="21">
      <c r="A1" s="130" t="s">
        <v>0</v>
      </c>
      <c r="B1" s="130"/>
      <c r="C1" s="130"/>
      <c r="D1" s="130"/>
      <c r="E1" s="130"/>
      <c r="F1" s="130"/>
      <c r="G1" s="130"/>
      <c r="H1" s="130"/>
      <c r="I1" s="130"/>
      <c r="J1" s="130"/>
      <c r="K1" s="130"/>
      <c r="L1" s="130"/>
      <c r="M1" s="130"/>
      <c r="N1" s="130"/>
    </row>
    <row r="2" spans="1:14" ht="21">
      <c r="A2" s="2"/>
      <c r="J2" s="1"/>
      <c r="K2" s="1"/>
      <c r="L2" s="138" t="s">
        <v>98</v>
      </c>
      <c r="M2" s="138"/>
      <c r="N2" s="138"/>
    </row>
    <row r="3" spans="1:14" ht="21">
      <c r="A3" s="2"/>
      <c r="J3" s="1"/>
      <c r="K3" s="1"/>
      <c r="L3" s="13"/>
      <c r="N3" s="8"/>
    </row>
    <row r="4" spans="1:14" ht="21">
      <c r="A4" s="2"/>
      <c r="B4" s="2"/>
      <c r="C4" s="2"/>
      <c r="D4" s="2"/>
      <c r="E4" s="2"/>
      <c r="F4" s="2"/>
      <c r="G4" s="2"/>
      <c r="H4" s="1"/>
      <c r="I4" s="1"/>
      <c r="J4" s="1"/>
      <c r="K4" s="1"/>
      <c r="L4" s="5"/>
      <c r="M4" s="5"/>
    </row>
    <row r="5" spans="1:14" ht="40.5" customHeight="1">
      <c r="A5" s="131" t="s">
        <v>99</v>
      </c>
      <c r="B5" s="131"/>
      <c r="C5" s="131"/>
      <c r="D5" s="131"/>
      <c r="E5" s="131"/>
      <c r="F5" s="131"/>
      <c r="G5" s="131"/>
      <c r="H5" s="131"/>
      <c r="I5" s="131"/>
      <c r="J5" s="131"/>
      <c r="K5" s="131"/>
      <c r="L5" s="131"/>
      <c r="M5" s="131"/>
      <c r="N5" s="131"/>
    </row>
    <row r="6" spans="1:14">
      <c r="A6" s="132" t="s">
        <v>1</v>
      </c>
      <c r="B6" s="133"/>
      <c r="C6" s="128" t="s">
        <v>2</v>
      </c>
      <c r="D6" s="128"/>
      <c r="E6" s="128"/>
      <c r="F6" s="128"/>
      <c r="G6" s="128"/>
      <c r="H6" s="128"/>
      <c r="I6" s="128"/>
      <c r="J6" s="128"/>
      <c r="K6" s="128"/>
      <c r="L6" s="128"/>
      <c r="M6" s="128"/>
      <c r="N6" s="128"/>
    </row>
    <row r="7" spans="1:14">
      <c r="A7" s="134"/>
      <c r="B7" s="135"/>
      <c r="C7" s="128" t="s">
        <v>3</v>
      </c>
      <c r="D7" s="128"/>
      <c r="E7" s="128"/>
      <c r="F7" s="128"/>
      <c r="G7" s="128"/>
      <c r="H7" s="128"/>
      <c r="I7" s="128"/>
      <c r="J7" s="128"/>
      <c r="K7" s="128"/>
      <c r="L7" s="128"/>
      <c r="M7" s="128"/>
      <c r="N7" s="128"/>
    </row>
    <row r="8" spans="1:14">
      <c r="A8" s="136"/>
      <c r="B8" s="137"/>
      <c r="C8" s="128" t="s">
        <v>4</v>
      </c>
      <c r="D8" s="128"/>
      <c r="E8" s="128"/>
      <c r="F8" s="128"/>
      <c r="G8" s="128"/>
      <c r="H8" s="128"/>
      <c r="I8" s="128"/>
      <c r="J8" s="128"/>
      <c r="K8" s="128"/>
      <c r="L8" s="128"/>
      <c r="M8" s="128"/>
      <c r="N8" s="128"/>
    </row>
    <row r="9" spans="1:14" ht="32.25" customHeight="1">
      <c r="A9" s="126" t="s">
        <v>5</v>
      </c>
      <c r="B9" s="127"/>
      <c r="C9" s="128" t="s">
        <v>6</v>
      </c>
      <c r="D9" s="128"/>
      <c r="E9" s="128"/>
      <c r="F9" s="128"/>
      <c r="G9" s="128"/>
      <c r="H9" s="128"/>
      <c r="I9" s="128"/>
      <c r="J9" s="128"/>
      <c r="K9" s="128"/>
      <c r="L9" s="128"/>
      <c r="M9" s="128"/>
      <c r="N9" s="128"/>
    </row>
    <row r="11" spans="1:14" ht="409.2" customHeight="1">
      <c r="A11" s="125" t="s">
        <v>105</v>
      </c>
      <c r="B11" s="125"/>
      <c r="C11" s="125"/>
      <c r="D11" s="125"/>
      <c r="E11" s="125"/>
      <c r="F11" s="125"/>
      <c r="G11" s="125"/>
      <c r="H11" s="125"/>
      <c r="I11" s="125"/>
      <c r="J11" s="125"/>
      <c r="K11" s="125"/>
      <c r="L11" s="125"/>
      <c r="M11" s="125"/>
      <c r="N11" s="125"/>
    </row>
    <row r="12" spans="1:14" ht="15.6">
      <c r="A12" s="14"/>
      <c r="B12" s="14"/>
      <c r="C12" s="14"/>
      <c r="D12" s="14"/>
      <c r="E12" s="14"/>
      <c r="F12" s="14"/>
      <c r="G12" s="14"/>
      <c r="H12" s="14"/>
      <c r="I12" s="14"/>
      <c r="J12" s="14"/>
      <c r="K12" s="14"/>
      <c r="L12" s="14"/>
      <c r="M12" s="14"/>
    </row>
    <row r="13" spans="1:14" ht="15.6">
      <c r="A13" s="129" t="s">
        <v>7</v>
      </c>
      <c r="B13" s="129" t="s">
        <v>44</v>
      </c>
      <c r="C13" s="129" t="s">
        <v>45</v>
      </c>
      <c r="D13" s="129" t="s">
        <v>52</v>
      </c>
      <c r="E13" s="129"/>
      <c r="F13" s="129"/>
      <c r="G13" s="129"/>
      <c r="H13" s="129"/>
      <c r="I13" s="129"/>
      <c r="J13" s="129"/>
      <c r="K13" s="129"/>
      <c r="L13" s="129"/>
      <c r="M13" s="129"/>
      <c r="N13" s="129"/>
    </row>
    <row r="14" spans="1:14" ht="15.6">
      <c r="A14" s="129"/>
      <c r="B14" s="129"/>
      <c r="C14" s="129"/>
      <c r="D14" s="15">
        <v>1</v>
      </c>
      <c r="E14" s="15">
        <v>2</v>
      </c>
      <c r="F14" s="15">
        <v>3</v>
      </c>
      <c r="G14" s="15">
        <v>4</v>
      </c>
      <c r="H14" s="15">
        <v>5</v>
      </c>
      <c r="I14" s="15">
        <v>6</v>
      </c>
      <c r="J14" s="15">
        <v>7</v>
      </c>
      <c r="K14" s="15">
        <v>8</v>
      </c>
      <c r="L14" s="15">
        <v>9</v>
      </c>
      <c r="M14" s="15">
        <v>10</v>
      </c>
      <c r="N14" s="26">
        <v>10</v>
      </c>
    </row>
    <row r="15" spans="1:14" ht="15.6">
      <c r="A15" s="16">
        <v>1</v>
      </c>
      <c r="B15" s="17" t="s">
        <v>46</v>
      </c>
      <c r="C15" s="17"/>
      <c r="D15" s="18"/>
      <c r="E15" s="18"/>
      <c r="F15" s="18"/>
      <c r="G15" s="18"/>
      <c r="H15" s="18"/>
      <c r="I15" s="18"/>
      <c r="J15" s="18"/>
      <c r="K15" s="18"/>
      <c r="L15" s="18"/>
      <c r="M15" s="25"/>
      <c r="N15" s="122" t="s">
        <v>57</v>
      </c>
    </row>
    <row r="16" spans="1:14" ht="15.6">
      <c r="A16" s="16">
        <v>2</v>
      </c>
      <c r="B16" s="17" t="s">
        <v>53</v>
      </c>
      <c r="C16" s="17"/>
      <c r="D16" s="18"/>
      <c r="E16" s="18"/>
      <c r="F16" s="18"/>
      <c r="G16" s="18"/>
      <c r="H16" s="18"/>
      <c r="I16" s="18"/>
      <c r="J16" s="18"/>
      <c r="K16" s="18"/>
      <c r="L16" s="18"/>
      <c r="M16" s="25"/>
      <c r="N16" s="122"/>
    </row>
    <row r="17" spans="1:14" ht="15.6">
      <c r="A17" s="16">
        <v>3</v>
      </c>
      <c r="B17" s="17" t="s">
        <v>54</v>
      </c>
      <c r="C17" s="15"/>
      <c r="D17" s="18"/>
      <c r="E17" s="18"/>
      <c r="F17" s="18"/>
      <c r="G17" s="18"/>
      <c r="H17" s="18"/>
      <c r="I17" s="18"/>
      <c r="J17" s="18"/>
      <c r="K17" s="18"/>
      <c r="L17" s="18"/>
      <c r="M17" s="25"/>
      <c r="N17" s="122"/>
    </row>
    <row r="18" spans="1:14" ht="15.6">
      <c r="A18" s="16">
        <v>4</v>
      </c>
      <c r="B18" s="17" t="s">
        <v>55</v>
      </c>
      <c r="C18" s="15"/>
      <c r="D18" s="18"/>
      <c r="E18" s="18"/>
      <c r="F18" s="18"/>
      <c r="G18" s="18"/>
      <c r="H18" s="18"/>
      <c r="I18" s="18"/>
      <c r="J18" s="18"/>
      <c r="K18" s="18"/>
      <c r="L18" s="18"/>
      <c r="M18" s="25"/>
      <c r="N18" s="122"/>
    </row>
    <row r="19" spans="1:14" ht="15.6">
      <c r="A19" s="16">
        <v>5</v>
      </c>
      <c r="B19" s="17" t="s">
        <v>33</v>
      </c>
      <c r="C19" s="15"/>
      <c r="D19" s="18"/>
      <c r="E19" s="18"/>
      <c r="F19" s="18"/>
      <c r="G19" s="18"/>
      <c r="H19" s="18"/>
      <c r="I19" s="18"/>
      <c r="J19" s="18"/>
      <c r="K19" s="18"/>
      <c r="L19" s="18"/>
      <c r="M19" s="25"/>
      <c r="N19" s="122"/>
    </row>
    <row r="20" spans="1:14" ht="15.6">
      <c r="A20" s="16">
        <v>6</v>
      </c>
      <c r="B20" s="17" t="s">
        <v>56</v>
      </c>
      <c r="C20" s="18"/>
      <c r="D20" s="18"/>
      <c r="E20" s="18"/>
      <c r="F20" s="18"/>
      <c r="G20" s="19"/>
      <c r="H20" s="18"/>
      <c r="I20" s="18"/>
      <c r="J20" s="18"/>
      <c r="K20" s="18"/>
      <c r="L20" s="18"/>
      <c r="M20" s="25"/>
      <c r="N20" s="122"/>
    </row>
    <row r="21" spans="1:14" ht="15.6">
      <c r="A21" s="16">
        <v>7</v>
      </c>
      <c r="B21" s="24" t="s">
        <v>47</v>
      </c>
      <c r="C21" s="18"/>
      <c r="D21" s="18"/>
      <c r="E21" s="18"/>
      <c r="F21" s="18"/>
      <c r="G21" s="19"/>
      <c r="H21" s="18"/>
      <c r="I21" s="18"/>
      <c r="J21" s="18"/>
      <c r="K21" s="20"/>
      <c r="L21" s="20"/>
      <c r="M21" s="25"/>
      <c r="N21" s="122"/>
    </row>
    <row r="22" spans="1:14" ht="15.6">
      <c r="A22" s="21"/>
      <c r="B22" s="123" t="s">
        <v>48</v>
      </c>
      <c r="C22" s="123"/>
      <c r="D22" s="123"/>
      <c r="G22" s="22"/>
    </row>
    <row r="23" spans="1:14" ht="15.6">
      <c r="A23" s="21"/>
      <c r="B23" s="124"/>
      <c r="C23" s="124"/>
      <c r="D23" s="124"/>
      <c r="E23" s="124"/>
      <c r="F23" s="124"/>
      <c r="G23" s="124"/>
      <c r="H23" s="124"/>
      <c r="I23" s="124"/>
      <c r="J23" s="124"/>
      <c r="K23" s="124"/>
      <c r="L23" s="124"/>
      <c r="M23" s="124"/>
    </row>
    <row r="24" spans="1:14">
      <c r="A24" s="23"/>
      <c r="B24" s="23"/>
      <c r="C24" s="23"/>
      <c r="D24" s="23"/>
      <c r="E24" s="23"/>
      <c r="F24" s="23"/>
      <c r="G24" s="23"/>
      <c r="H24" s="23"/>
      <c r="I24" s="23"/>
      <c r="J24" s="23"/>
      <c r="K24" s="23"/>
      <c r="L24" s="23"/>
      <c r="M24" s="23"/>
      <c r="N24" s="23"/>
    </row>
    <row r="25" spans="1:14">
      <c r="A25" s="23"/>
      <c r="B25" t="s">
        <v>49</v>
      </c>
      <c r="C25" s="23"/>
      <c r="D25" s="23"/>
      <c r="E25" s="23"/>
      <c r="F25" s="23"/>
      <c r="G25" s="23"/>
      <c r="H25" s="23"/>
      <c r="I25" s="23"/>
      <c r="J25" s="23"/>
      <c r="K25" s="23"/>
      <c r="L25" s="23"/>
      <c r="M25" s="23"/>
      <c r="N25" s="23"/>
    </row>
    <row r="26" spans="1:14">
      <c r="A26" s="23"/>
      <c r="B26" t="s">
        <v>50</v>
      </c>
      <c r="C26" s="23"/>
      <c r="D26" s="23"/>
      <c r="E26" s="23"/>
      <c r="F26" s="23"/>
      <c r="G26" s="23"/>
      <c r="H26" s="23"/>
      <c r="I26" s="23"/>
      <c r="J26" s="23"/>
      <c r="K26" s="23"/>
      <c r="L26" s="23"/>
      <c r="M26" s="23"/>
      <c r="N26" s="23"/>
    </row>
    <row r="27" spans="1:14">
      <c r="A27" s="23"/>
      <c r="B27" t="s">
        <v>51</v>
      </c>
      <c r="C27" s="23"/>
      <c r="D27" s="23"/>
      <c r="E27" s="23"/>
      <c r="F27" s="23"/>
      <c r="G27" s="23"/>
      <c r="H27" s="23"/>
      <c r="I27" s="23"/>
      <c r="J27" s="23"/>
      <c r="K27" s="23"/>
      <c r="L27" s="23"/>
      <c r="M27" s="23"/>
      <c r="N27" s="23"/>
    </row>
    <row r="28" spans="1:14">
      <c r="A28" s="23"/>
      <c r="B28" t="s">
        <v>43</v>
      </c>
      <c r="C28" s="23"/>
      <c r="D28" s="23"/>
      <c r="E28" s="23"/>
      <c r="F28" s="23"/>
      <c r="G28" s="23"/>
      <c r="H28" s="23"/>
      <c r="I28" s="23"/>
      <c r="J28" s="23"/>
      <c r="K28" s="23"/>
      <c r="L28" s="23"/>
      <c r="M28" s="23"/>
      <c r="N28" s="23"/>
    </row>
  </sheetData>
  <protectedRanges>
    <protectedRange sqref="L4:M9 B1:I1 A1:A9 B4:G9 J1:K9 I4:I9 H4:H5 L1:M1" name="Заголовок_1"/>
  </protectedRanges>
  <mergeCells count="17">
    <mergeCell ref="A1:N1"/>
    <mergeCell ref="A5:N5"/>
    <mergeCell ref="A6:B8"/>
    <mergeCell ref="C6:N6"/>
    <mergeCell ref="C7:N7"/>
    <mergeCell ref="C8:N8"/>
    <mergeCell ref="L2:N2"/>
    <mergeCell ref="N15:N21"/>
    <mergeCell ref="B22:D22"/>
    <mergeCell ref="B23:M23"/>
    <mergeCell ref="A11:N11"/>
    <mergeCell ref="A9:B9"/>
    <mergeCell ref="C9:N9"/>
    <mergeCell ref="A13:A14"/>
    <mergeCell ref="B13:B14"/>
    <mergeCell ref="C13:C14"/>
    <mergeCell ref="D13:N13"/>
  </mergeCells>
  <pageMargins left="0.7" right="0.7"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 2-Цінова пропозиція</vt:lpstr>
      <vt:lpstr>Додаток 3-Календарний графік</vt:lpstr>
      <vt:lpstr>'Додаток 2-Цінова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2025-10-01T12:14:33Z</dcterms:modified>
  <cp:category/>
  <cp:contentStatus/>
</cp:coreProperties>
</file>