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647" documentId="8_{45F3F94E-746C-4937-9CA8-76CC9F125AFF}" xr6:coauthVersionLast="47" xr6:coauthVersionMax="47" xr10:uidLastSave="{1243BC3D-160A-4E86-A850-D6233BE7C0D0}"/>
  <bookViews>
    <workbookView xWindow="28680" yWindow="-120" windowWidth="29040" windowHeight="15720" xr2:uid="{00000000-000D-0000-FFFF-FFFF00000000}"/>
  </bookViews>
  <sheets>
    <sheet name="Цінова пропозиція" sheetId="6" r:id="rId1"/>
  </sheets>
  <definedNames>
    <definedName name="_xlnm._FilterDatabase" localSheetId="0" hidden="1">'Цінова пропозиція'!$A$16:$L$175</definedName>
    <definedName name="_xlnm.Print_Area" localSheetId="0">'Цінова пропозиція'!$A$1:$L$1037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0" i="6" l="1"/>
  <c r="K1011" i="6"/>
  <c r="K1010" i="6"/>
  <c r="K1009" i="6"/>
  <c r="K1004" i="6"/>
  <c r="F1008" i="6"/>
  <c r="I1003" i="6"/>
  <c r="K1003" i="6" s="1"/>
  <c r="K1002" i="6"/>
  <c r="K1001" i="6"/>
  <c r="K957" i="6"/>
  <c r="F956" i="6"/>
  <c r="K955" i="6"/>
  <c r="F954" i="6"/>
  <c r="K953" i="6"/>
  <c r="F952" i="6"/>
  <c r="K951" i="6"/>
  <c r="K950" i="6"/>
  <c r="F950" i="6"/>
  <c r="K949" i="6"/>
  <c r="F949" i="6"/>
  <c r="K948" i="6"/>
  <c r="K947" i="6"/>
  <c r="K946" i="6"/>
  <c r="F945" i="6"/>
  <c r="K944" i="6"/>
  <c r="K943" i="6"/>
  <c r="K942" i="6"/>
  <c r="K941" i="6"/>
  <c r="I940" i="6"/>
  <c r="K940" i="6" s="1"/>
  <c r="I939" i="6"/>
  <c r="K939" i="6" s="1"/>
  <c r="K938" i="6"/>
  <c r="K937" i="6"/>
  <c r="K936" i="6"/>
  <c r="K935" i="6"/>
  <c r="F934" i="6"/>
  <c r="K933" i="6"/>
  <c r="K932" i="6"/>
  <c r="K931" i="6"/>
  <c r="F930" i="6"/>
  <c r="K929" i="6"/>
  <c r="K928" i="6"/>
  <c r="K927" i="6"/>
  <c r="K926" i="6"/>
  <c r="K925" i="6"/>
  <c r="K924" i="6"/>
  <c r="F923" i="6"/>
  <c r="K922" i="6"/>
  <c r="F921" i="6"/>
  <c r="K920" i="6"/>
  <c r="K919" i="6"/>
  <c r="K918" i="6"/>
  <c r="K917" i="6"/>
  <c r="K916" i="6"/>
  <c r="K915" i="6"/>
  <c r="K914" i="6"/>
  <c r="D913" i="6"/>
  <c r="F913" i="6" s="1"/>
  <c r="K912" i="6"/>
  <c r="K911" i="6"/>
  <c r="K910" i="6"/>
  <c r="K909" i="6"/>
  <c r="K908" i="6"/>
  <c r="K907" i="6"/>
  <c r="K906" i="6"/>
  <c r="K905" i="6"/>
  <c r="K904" i="6"/>
  <c r="K903" i="6"/>
  <c r="F902" i="6"/>
  <c r="K901" i="6"/>
  <c r="K900" i="6"/>
  <c r="K899" i="6"/>
  <c r="K898" i="6"/>
  <c r="K897" i="6"/>
  <c r="K896" i="6"/>
  <c r="K895" i="6"/>
  <c r="K894" i="6"/>
  <c r="K893" i="6"/>
  <c r="K892" i="6"/>
  <c r="K891" i="6"/>
  <c r="K890" i="6"/>
  <c r="K889" i="6"/>
  <c r="K888" i="6"/>
  <c r="K887" i="6"/>
  <c r="K886" i="6"/>
  <c r="K885" i="6"/>
  <c r="K884" i="6"/>
  <c r="K883" i="6"/>
  <c r="K882" i="6"/>
  <c r="K881" i="6"/>
  <c r="K880" i="6"/>
  <c r="K879" i="6"/>
  <c r="K878" i="6"/>
  <c r="K877" i="6"/>
  <c r="K876" i="6"/>
  <c r="K875" i="6"/>
  <c r="K874" i="6"/>
  <c r="K873" i="6"/>
  <c r="K872" i="6"/>
  <c r="K871" i="6"/>
  <c r="K870" i="6"/>
  <c r="K869" i="6"/>
  <c r="K868" i="6"/>
  <c r="K867" i="6"/>
  <c r="K866" i="6"/>
  <c r="K865" i="6"/>
  <c r="K864" i="6"/>
  <c r="K863" i="6"/>
  <c r="K862" i="6"/>
  <c r="F861" i="6"/>
  <c r="K860" i="6"/>
  <c r="F859" i="6"/>
  <c r="K858" i="6"/>
  <c r="K857" i="6"/>
  <c r="K856" i="6"/>
  <c r="F855" i="6"/>
  <c r="K854" i="6"/>
  <c r="K853" i="6"/>
  <c r="K852" i="6"/>
  <c r="F851" i="6"/>
  <c r="K850" i="6"/>
  <c r="K849" i="6"/>
  <c r="K848" i="6"/>
  <c r="K847" i="6"/>
  <c r="K846" i="6"/>
  <c r="K845" i="6"/>
  <c r="K844" i="6"/>
  <c r="K843" i="6"/>
  <c r="K842" i="6"/>
  <c r="K841" i="6"/>
  <c r="K840" i="6"/>
  <c r="K839" i="6"/>
  <c r="K838" i="6"/>
  <c r="K837" i="6"/>
  <c r="K836" i="6"/>
  <c r="K835" i="6"/>
  <c r="K834" i="6"/>
  <c r="K833" i="6"/>
  <c r="K832" i="6"/>
  <c r="K831" i="6"/>
  <c r="K829" i="6"/>
  <c r="K828" i="6"/>
  <c r="K827" i="6"/>
  <c r="I826" i="6"/>
  <c r="I830" i="6" s="1"/>
  <c r="K830" i="6" s="1"/>
  <c r="K825" i="6"/>
  <c r="F824" i="6"/>
  <c r="K823" i="6"/>
  <c r="K822" i="6"/>
  <c r="F821" i="6"/>
  <c r="K820" i="6"/>
  <c r="F819" i="6"/>
  <c r="K818" i="6"/>
  <c r="F817" i="6"/>
  <c r="K816" i="6"/>
  <c r="F815" i="6"/>
  <c r="K813" i="6"/>
  <c r="F812" i="6"/>
  <c r="K811" i="6"/>
  <c r="K810" i="6"/>
  <c r="F809" i="6"/>
  <c r="I808" i="6"/>
  <c r="K808" i="6" s="1"/>
  <c r="I807" i="6"/>
  <c r="K807" i="6" s="1"/>
  <c r="F806" i="6"/>
  <c r="I805" i="6"/>
  <c r="K805" i="6" s="1"/>
  <c r="F804" i="6"/>
  <c r="K803" i="6"/>
  <c r="I802" i="6"/>
  <c r="K802" i="6" s="1"/>
  <c r="I801" i="6"/>
  <c r="K801" i="6" s="1"/>
  <c r="K800" i="6"/>
  <c r="I799" i="6"/>
  <c r="K799" i="6" s="1"/>
  <c r="I798" i="6"/>
  <c r="K798" i="6" s="1"/>
  <c r="I797" i="6"/>
  <c r="K797" i="6" s="1"/>
  <c r="I796" i="6"/>
  <c r="K796" i="6" s="1"/>
  <c r="F795" i="6"/>
  <c r="K794" i="6"/>
  <c r="K793" i="6"/>
  <c r="I792" i="6"/>
  <c r="K792" i="6" s="1"/>
  <c r="K791" i="6"/>
  <c r="K790" i="6"/>
  <c r="I789" i="6"/>
  <c r="K789" i="6" s="1"/>
  <c r="I786" i="6"/>
  <c r="I788" i="6" s="1"/>
  <c r="K788" i="6" s="1"/>
  <c r="F785" i="6"/>
  <c r="I784" i="6"/>
  <c r="K784" i="6" s="1"/>
  <c r="I783" i="6"/>
  <c r="K783" i="6" s="1"/>
  <c r="F782" i="6"/>
  <c r="K781" i="6"/>
  <c r="K780" i="6"/>
  <c r="I779" i="6"/>
  <c r="K779" i="6" s="1"/>
  <c r="F778" i="6"/>
  <c r="K777" i="6"/>
  <c r="I776" i="6"/>
  <c r="K776" i="6" s="1"/>
  <c r="I775" i="6"/>
  <c r="K775" i="6" s="1"/>
  <c r="F774" i="6"/>
  <c r="K773" i="6"/>
  <c r="F772" i="6"/>
  <c r="K771" i="6"/>
  <c r="K770" i="6"/>
  <c r="K769" i="6"/>
  <c r="I768" i="6"/>
  <c r="K768" i="6" s="1"/>
  <c r="K767" i="6"/>
  <c r="D766" i="6"/>
  <c r="F766" i="6" s="1"/>
  <c r="I765" i="6"/>
  <c r="K765" i="6" s="1"/>
  <c r="F764" i="6"/>
  <c r="I763" i="6"/>
  <c r="K763" i="6" s="1"/>
  <c r="F762" i="6"/>
  <c r="K761" i="6"/>
  <c r="F760" i="6"/>
  <c r="F759" i="6"/>
  <c r="F758" i="6"/>
  <c r="F757" i="6"/>
  <c r="F756" i="6"/>
  <c r="F755" i="6"/>
  <c r="F754" i="6"/>
  <c r="F753" i="6"/>
  <c r="F752" i="6"/>
  <c r="K826" i="6" l="1"/>
  <c r="K786" i="6"/>
  <c r="I787" i="6"/>
  <c r="K787" i="6" s="1"/>
  <c r="K600" i="6" l="1"/>
  <c r="K599" i="6"/>
  <c r="K598" i="6"/>
  <c r="F598" i="6"/>
  <c r="F597" i="6"/>
  <c r="I593" i="6"/>
  <c r="K593" i="6" s="1"/>
  <c r="I589" i="6"/>
  <c r="K589" i="6" s="1"/>
  <c r="F580" i="6"/>
  <c r="F579" i="6"/>
  <c r="I596" i="6"/>
  <c r="K596" i="6" s="1"/>
  <c r="I595" i="6"/>
  <c r="K595" i="6" s="1"/>
  <c r="F592" i="6"/>
  <c r="K591" i="6"/>
  <c r="K590" i="6"/>
  <c r="K588" i="6"/>
  <c r="I587" i="6"/>
  <c r="K587" i="6" s="1"/>
  <c r="I586" i="6"/>
  <c r="K586" i="6" s="1"/>
  <c r="I585" i="6"/>
  <c r="K585" i="6" s="1"/>
  <c r="I584" i="6"/>
  <c r="K584" i="6" s="1"/>
  <c r="F583" i="6"/>
  <c r="K582" i="6"/>
  <c r="F581" i="6"/>
  <c r="I213" i="6" l="1"/>
  <c r="K213" i="6" s="1"/>
  <c r="K220" i="6"/>
  <c r="K219" i="6"/>
  <c r="K218" i="6"/>
  <c r="K217" i="6"/>
  <c r="K216" i="6"/>
  <c r="K215" i="6"/>
  <c r="K214" i="6"/>
  <c r="K212" i="6"/>
  <c r="F212" i="6"/>
  <c r="D1005" i="6"/>
  <c r="F1005" i="6" s="1"/>
  <c r="I999" i="6"/>
  <c r="K999" i="6" s="1"/>
  <c r="K1006" i="6"/>
  <c r="K998" i="6"/>
  <c r="F997" i="6"/>
  <c r="I996" i="6"/>
  <c r="K996" i="6" s="1"/>
  <c r="K995" i="6"/>
  <c r="K994" i="6"/>
  <c r="K993" i="6"/>
  <c r="K992" i="6"/>
  <c r="K991" i="6"/>
  <c r="F990" i="6"/>
  <c r="K989" i="6"/>
  <c r="F988" i="6"/>
  <c r="K204" i="6"/>
  <c r="K986" i="6"/>
  <c r="K984" i="6"/>
  <c r="K983" i="6"/>
  <c r="K982" i="6"/>
  <c r="K981" i="6"/>
  <c r="K979" i="6"/>
  <c r="K977" i="6"/>
  <c r="K975" i="6"/>
  <c r="K974" i="6"/>
  <c r="K972" i="6"/>
  <c r="K970" i="6"/>
  <c r="K968" i="6"/>
  <c r="K966" i="6"/>
  <c r="K961" i="6"/>
  <c r="K750" i="6"/>
  <c r="K730" i="6"/>
  <c r="K723" i="6"/>
  <c r="K722" i="6"/>
  <c r="K721" i="6"/>
  <c r="K720" i="6"/>
  <c r="K719" i="6"/>
  <c r="K717" i="6"/>
  <c r="K716" i="6"/>
  <c r="K714" i="6"/>
  <c r="K712" i="6"/>
  <c r="K710" i="6"/>
  <c r="K709" i="6"/>
  <c r="K708" i="6"/>
  <c r="K706" i="6"/>
  <c r="K705" i="6"/>
  <c r="K704" i="6"/>
  <c r="K703" i="6"/>
  <c r="K702" i="6"/>
  <c r="K701" i="6"/>
  <c r="K700" i="6"/>
  <c r="K699" i="6"/>
  <c r="K698" i="6"/>
  <c r="K697" i="6"/>
  <c r="K696" i="6"/>
  <c r="K695" i="6"/>
  <c r="K694" i="6"/>
  <c r="K693" i="6"/>
  <c r="K691" i="6"/>
  <c r="K690" i="6"/>
  <c r="K689" i="6"/>
  <c r="K688" i="6"/>
  <c r="K687" i="6"/>
  <c r="K686" i="6"/>
  <c r="K685" i="6"/>
  <c r="K684" i="6"/>
  <c r="K683" i="6"/>
  <c r="K682" i="6"/>
  <c r="K681" i="6"/>
  <c r="K680" i="6"/>
  <c r="K679" i="6"/>
  <c r="K678" i="6"/>
  <c r="K677" i="6"/>
  <c r="K676" i="6"/>
  <c r="K675" i="6"/>
  <c r="K674" i="6"/>
  <c r="K673" i="6"/>
  <c r="K672" i="6"/>
  <c r="K670" i="6"/>
  <c r="K669" i="6"/>
  <c r="K668" i="6"/>
  <c r="K667" i="6"/>
  <c r="K666" i="6"/>
  <c r="K665" i="6"/>
  <c r="K664" i="6"/>
  <c r="K663" i="6"/>
  <c r="K662" i="6"/>
  <c r="K661" i="6"/>
  <c r="K660" i="6"/>
  <c r="K659" i="6"/>
  <c r="K658" i="6"/>
  <c r="K657" i="6"/>
  <c r="K656" i="6"/>
  <c r="K655" i="6"/>
  <c r="K654" i="6"/>
  <c r="K652" i="6"/>
  <c r="K650" i="6"/>
  <c r="K648" i="6"/>
  <c r="K647" i="6"/>
  <c r="K645" i="6"/>
  <c r="K644" i="6"/>
  <c r="K642" i="6"/>
  <c r="K641" i="6"/>
  <c r="K639" i="6"/>
  <c r="K638" i="6"/>
  <c r="K636" i="6"/>
  <c r="K635" i="6"/>
  <c r="K633" i="6"/>
  <c r="K632" i="6"/>
  <c r="K631" i="6"/>
  <c r="K630" i="6"/>
  <c r="K629" i="6"/>
  <c r="K628" i="6"/>
  <c r="K627" i="6"/>
  <c r="K625" i="6"/>
  <c r="K623" i="6"/>
  <c r="K622" i="6"/>
  <c r="K619" i="6"/>
  <c r="K618" i="6"/>
  <c r="K617" i="6"/>
  <c r="K616" i="6"/>
  <c r="K615" i="6"/>
  <c r="K613" i="6"/>
  <c r="K612" i="6"/>
  <c r="K610" i="6"/>
  <c r="K609" i="6"/>
  <c r="K608" i="6"/>
  <c r="K607" i="6"/>
  <c r="K606" i="6"/>
  <c r="K605" i="6"/>
  <c r="K604" i="6"/>
  <c r="K603" i="6"/>
  <c r="K571" i="6"/>
  <c r="K570" i="6"/>
  <c r="K568" i="6"/>
  <c r="K567" i="6"/>
  <c r="K566" i="6"/>
  <c r="K565" i="6"/>
  <c r="K564" i="6"/>
  <c r="K563" i="6"/>
  <c r="K562" i="6"/>
  <c r="K561" i="6"/>
  <c r="K560" i="6"/>
  <c r="K559" i="6"/>
  <c r="K558" i="6"/>
  <c r="K557" i="6"/>
  <c r="K556" i="6"/>
  <c r="K555" i="6"/>
  <c r="K554" i="6"/>
  <c r="K553" i="6"/>
  <c r="K552" i="6"/>
  <c r="K550" i="6"/>
  <c r="K549" i="6"/>
  <c r="K547" i="6"/>
  <c r="K546" i="6"/>
  <c r="K544" i="6"/>
  <c r="K543" i="6"/>
  <c r="K542" i="6"/>
  <c r="K541" i="6"/>
  <c r="K540" i="6"/>
  <c r="K539" i="6"/>
  <c r="K538" i="6"/>
  <c r="K537" i="6"/>
  <c r="K531" i="6"/>
  <c r="K529" i="6"/>
  <c r="K528" i="6"/>
  <c r="K527" i="6"/>
  <c r="K526" i="6"/>
  <c r="K525" i="6"/>
  <c r="K524" i="6"/>
  <c r="K523" i="6"/>
  <c r="K520" i="6"/>
  <c r="K514" i="6"/>
  <c r="K512" i="6"/>
  <c r="K510" i="6"/>
  <c r="K509" i="6"/>
  <c r="K496" i="6"/>
  <c r="K506" i="6"/>
  <c r="K500" i="6"/>
  <c r="K502" i="6"/>
  <c r="K498" i="6"/>
  <c r="K495" i="6"/>
  <c r="K491" i="6"/>
  <c r="K490" i="6"/>
  <c r="K489" i="6"/>
  <c r="K488" i="6"/>
  <c r="K486" i="6"/>
  <c r="K484" i="6"/>
  <c r="K482" i="6"/>
  <c r="K481" i="6"/>
  <c r="K480" i="6"/>
  <c r="K479" i="6"/>
  <c r="K477" i="6"/>
  <c r="K476" i="6"/>
  <c r="K475" i="6"/>
  <c r="K473" i="6"/>
  <c r="K472" i="6"/>
  <c r="K470" i="6"/>
  <c r="K469" i="6"/>
  <c r="K468" i="6"/>
  <c r="K467" i="6"/>
  <c r="K466" i="6"/>
  <c r="K465" i="6"/>
  <c r="K463" i="6"/>
  <c r="K461" i="6"/>
  <c r="K459" i="6"/>
  <c r="K458" i="6"/>
  <c r="K456" i="6"/>
  <c r="K455" i="6"/>
  <c r="K454" i="6"/>
  <c r="K453" i="6"/>
  <c r="K452" i="6"/>
  <c r="K451" i="6"/>
  <c r="K450" i="6"/>
  <c r="K447" i="6"/>
  <c r="K446" i="6"/>
  <c r="K445" i="6"/>
  <c r="K444" i="6"/>
  <c r="K442" i="6"/>
  <c r="K440" i="6"/>
  <c r="K434" i="6"/>
  <c r="K425" i="6"/>
  <c r="K424" i="6"/>
  <c r="K414" i="6"/>
  <c r="K413" i="6"/>
  <c r="K409" i="6"/>
  <c r="K407" i="6"/>
  <c r="K406" i="6"/>
  <c r="K402" i="6"/>
  <c r="K397" i="6"/>
  <c r="K396" i="6"/>
  <c r="K393" i="6"/>
  <c r="K386" i="6"/>
  <c r="K377" i="6"/>
  <c r="K376" i="6"/>
  <c r="K375" i="6"/>
  <c r="K374" i="6"/>
  <c r="K372" i="6"/>
  <c r="K371" i="6"/>
  <c r="K370" i="6"/>
  <c r="K368" i="6"/>
  <c r="K367" i="6"/>
  <c r="K366" i="6"/>
  <c r="K365" i="6"/>
  <c r="K364" i="6"/>
  <c r="K363" i="6"/>
  <c r="K362" i="6"/>
  <c r="K361" i="6"/>
  <c r="K358" i="6"/>
  <c r="K357" i="6"/>
  <c r="K356" i="6"/>
  <c r="K355" i="6"/>
  <c r="K353" i="6"/>
  <c r="K352" i="6"/>
  <c r="K351" i="6"/>
  <c r="K347" i="6"/>
  <c r="K346" i="6"/>
  <c r="K345" i="6"/>
  <c r="K344" i="6"/>
  <c r="K343" i="6"/>
  <c r="K342" i="6"/>
  <c r="K339" i="6"/>
  <c r="K338" i="6"/>
  <c r="K337" i="6"/>
  <c r="K336" i="6"/>
  <c r="K335" i="6"/>
  <c r="K332" i="6"/>
  <c r="K331" i="6"/>
  <c r="K330" i="6"/>
  <c r="K329" i="6"/>
  <c r="K325" i="6"/>
  <c r="K322" i="6"/>
  <c r="K316" i="6"/>
  <c r="K315" i="6"/>
  <c r="K313" i="6"/>
  <c r="K312" i="6"/>
  <c r="K310" i="6"/>
  <c r="K309" i="6"/>
  <c r="K306" i="6"/>
  <c r="K305" i="6"/>
  <c r="K304" i="6"/>
  <c r="K284" i="6"/>
  <c r="K283" i="6"/>
  <c r="K282" i="6"/>
  <c r="K281" i="6"/>
  <c r="K279" i="6"/>
  <c r="K278" i="6"/>
  <c r="K277" i="6"/>
  <c r="K276" i="6"/>
  <c r="K275" i="6"/>
  <c r="K274" i="6"/>
  <c r="K272" i="6"/>
  <c r="K271" i="6"/>
  <c r="K270" i="6"/>
  <c r="K269" i="6"/>
  <c r="K268" i="6"/>
  <c r="K267" i="6"/>
  <c r="K265" i="6"/>
  <c r="K263" i="6"/>
  <c r="K256" i="6"/>
  <c r="K246" i="6"/>
  <c r="K242" i="6"/>
  <c r="K241" i="6"/>
  <c r="K240" i="6"/>
  <c r="K239" i="6"/>
  <c r="K237" i="6"/>
  <c r="K236" i="6"/>
  <c r="K235" i="6"/>
  <c r="K234" i="6"/>
  <c r="K233" i="6"/>
  <c r="K231" i="6"/>
  <c r="K229" i="6"/>
  <c r="K228" i="6"/>
  <c r="K226" i="6"/>
  <c r="K186" i="6"/>
  <c r="K185" i="6"/>
  <c r="K184" i="6"/>
  <c r="K179" i="6"/>
  <c r="K177" i="6"/>
  <c r="K176" i="6"/>
  <c r="K175" i="6"/>
  <c r="K174" i="6"/>
  <c r="K173" i="6"/>
  <c r="K172" i="6"/>
  <c r="K171" i="6"/>
  <c r="K167" i="6"/>
  <c r="K165" i="6"/>
  <c r="K163" i="6"/>
  <c r="K161" i="6"/>
  <c r="K160" i="6"/>
  <c r="K159" i="6"/>
  <c r="K158" i="6"/>
  <c r="K156" i="6"/>
  <c r="K155" i="6"/>
  <c r="K154" i="6"/>
  <c r="K151" i="6"/>
  <c r="K149" i="6"/>
  <c r="K147" i="6"/>
  <c r="K145" i="6"/>
  <c r="K144" i="6"/>
  <c r="K143" i="6"/>
  <c r="K142" i="6"/>
  <c r="K141" i="6"/>
  <c r="K140" i="6"/>
  <c r="K139" i="6"/>
  <c r="K137" i="6"/>
  <c r="K136" i="6"/>
  <c r="K135" i="6"/>
  <c r="K133" i="6"/>
  <c r="K131" i="6"/>
  <c r="K129" i="6"/>
  <c r="K128" i="6"/>
  <c r="K125" i="6"/>
  <c r="K124" i="6"/>
  <c r="K123" i="6"/>
  <c r="K121" i="6"/>
  <c r="K120" i="6"/>
  <c r="K119" i="6"/>
  <c r="K117" i="6"/>
  <c r="K115" i="6"/>
  <c r="K114" i="6"/>
  <c r="K113" i="6"/>
  <c r="K112" i="6"/>
  <c r="K111" i="6"/>
  <c r="K110" i="6"/>
  <c r="K109" i="6"/>
  <c r="K107" i="6"/>
  <c r="K105" i="6"/>
  <c r="K104" i="6"/>
  <c r="K102" i="6"/>
  <c r="K101" i="6"/>
  <c r="K100" i="6"/>
  <c r="K99" i="6"/>
  <c r="K97" i="6"/>
  <c r="K95" i="6"/>
  <c r="K94" i="6"/>
  <c r="K92" i="6"/>
  <c r="K90" i="6"/>
  <c r="K88" i="6"/>
  <c r="K86" i="6"/>
  <c r="K85" i="6"/>
  <c r="K84" i="6"/>
  <c r="K83" i="6"/>
  <c r="K81" i="6"/>
  <c r="K79" i="6"/>
  <c r="K77" i="6"/>
  <c r="K76" i="6"/>
  <c r="K75" i="6"/>
  <c r="K74" i="6"/>
  <c r="K73" i="6"/>
  <c r="K72" i="6"/>
  <c r="K68" i="6"/>
  <c r="K67" i="6"/>
  <c r="K66" i="6"/>
  <c r="K65" i="6"/>
  <c r="K64" i="6"/>
  <c r="K62" i="6"/>
  <c r="K59" i="6"/>
  <c r="K57" i="6"/>
  <c r="K55" i="6"/>
  <c r="K53" i="6"/>
  <c r="K51" i="6"/>
  <c r="K50" i="6"/>
  <c r="K49" i="6"/>
  <c r="K47" i="6"/>
  <c r="K46" i="6"/>
  <c r="K43" i="6"/>
  <c r="K42" i="6"/>
  <c r="K40" i="6"/>
  <c r="K36" i="6"/>
  <c r="K35" i="6"/>
  <c r="K34" i="6"/>
  <c r="K33" i="6"/>
  <c r="K32" i="6"/>
  <c r="K31" i="6"/>
  <c r="K30" i="6"/>
  <c r="K29" i="6"/>
  <c r="K28" i="6"/>
  <c r="K27" i="6"/>
  <c r="K26" i="6"/>
  <c r="F1016" i="6"/>
  <c r="F1015" i="6"/>
  <c r="F1014" i="6"/>
  <c r="F1013" i="6"/>
  <c r="F985" i="6"/>
  <c r="F980" i="6"/>
  <c r="F978" i="6"/>
  <c r="F976" i="6"/>
  <c r="F973" i="6"/>
  <c r="F971" i="6"/>
  <c r="F969" i="6"/>
  <c r="F967" i="6"/>
  <c r="F965" i="6"/>
  <c r="F964" i="6"/>
  <c r="F963" i="6"/>
  <c r="F960" i="6"/>
  <c r="F959" i="6"/>
  <c r="F749" i="6"/>
  <c r="F729" i="6"/>
  <c r="F727" i="6"/>
  <c r="F725" i="6"/>
  <c r="F718" i="6"/>
  <c r="F715" i="6"/>
  <c r="F713" i="6"/>
  <c r="F711" i="6"/>
  <c r="F707" i="6"/>
  <c r="F692" i="6"/>
  <c r="F671" i="6"/>
  <c r="F653" i="6"/>
  <c r="F651" i="6"/>
  <c r="F624" i="6"/>
  <c r="F621" i="6"/>
  <c r="F614" i="6"/>
  <c r="F602" i="6"/>
  <c r="F601" i="6"/>
  <c r="F577" i="6"/>
  <c r="F569" i="6"/>
  <c r="F553" i="6"/>
  <c r="F551" i="6"/>
  <c r="F548" i="6"/>
  <c r="F536" i="6"/>
  <c r="F534" i="6"/>
  <c r="F530" i="6"/>
  <c r="F522" i="6"/>
  <c r="F521" i="6"/>
  <c r="F519" i="6"/>
  <c r="F518" i="6"/>
  <c r="F517" i="6"/>
  <c r="F516" i="6"/>
  <c r="F508" i="6"/>
  <c r="F505" i="6"/>
  <c r="F499" i="6"/>
  <c r="F497" i="6"/>
  <c r="F492" i="6"/>
  <c r="F487" i="6"/>
  <c r="F485" i="6"/>
  <c r="F478" i="6"/>
  <c r="F474" i="6"/>
  <c r="F471" i="6"/>
  <c r="F464" i="6"/>
  <c r="F462" i="6"/>
  <c r="F460" i="6"/>
  <c r="F457" i="6"/>
  <c r="F449" i="6"/>
  <c r="F441" i="6"/>
  <c r="F439" i="6"/>
  <c r="F438" i="6"/>
  <c r="F436" i="6"/>
  <c r="F425" i="6"/>
  <c r="F415" i="6"/>
  <c r="F408" i="6"/>
  <c r="F401" i="6"/>
  <c r="F394" i="6"/>
  <c r="F390" i="6"/>
  <c r="F387" i="6"/>
  <c r="F383" i="6"/>
  <c r="F377" i="6"/>
  <c r="F373" i="6"/>
  <c r="F369" i="6"/>
  <c r="F354" i="6"/>
  <c r="F341" i="6"/>
  <c r="F340" i="6"/>
  <c r="F333" i="6"/>
  <c r="F326" i="6"/>
  <c r="F317" i="6"/>
  <c r="F311" i="6"/>
  <c r="F308" i="6"/>
  <c r="F303" i="6"/>
  <c r="F302" i="6"/>
  <c r="F301" i="6"/>
  <c r="F300" i="6"/>
  <c r="F299" i="6"/>
  <c r="F298" i="6"/>
  <c r="F297" i="6"/>
  <c r="F296" i="6"/>
  <c r="F295" i="6"/>
  <c r="F294" i="6"/>
  <c r="F293" i="6"/>
  <c r="F292" i="6"/>
  <c r="F291" i="6"/>
  <c r="F290" i="6"/>
  <c r="F289" i="6"/>
  <c r="F288" i="6"/>
  <c r="F287" i="6"/>
  <c r="F285" i="6"/>
  <c r="F280" i="6"/>
  <c r="F273" i="6"/>
  <c r="F268" i="6"/>
  <c r="F266" i="6"/>
  <c r="F264" i="6"/>
  <c r="F257" i="6"/>
  <c r="F255" i="6"/>
  <c r="F253" i="6"/>
  <c r="F251" i="6"/>
  <c r="F250" i="6"/>
  <c r="F249" i="6"/>
  <c r="F247" i="6"/>
  <c r="F245" i="6"/>
  <c r="F244" i="6"/>
  <c r="F243" i="6"/>
  <c r="F238" i="6"/>
  <c r="F232" i="6"/>
  <c r="F230" i="6"/>
  <c r="F229" i="6"/>
  <c r="F227" i="6"/>
  <c r="F225" i="6"/>
  <c r="F224" i="6"/>
  <c r="F223" i="6"/>
  <c r="F222" i="6"/>
  <c r="F203" i="6"/>
  <c r="F182" i="6"/>
  <c r="F180" i="6"/>
  <c r="F178" i="6"/>
  <c r="F170" i="6"/>
  <c r="F169" i="6"/>
  <c r="F168" i="6"/>
  <c r="F157" i="6"/>
  <c r="F153" i="6"/>
  <c r="F150" i="6"/>
  <c r="F148" i="6"/>
  <c r="F146" i="6"/>
  <c r="F138" i="6"/>
  <c r="F134" i="6"/>
  <c r="F132" i="6"/>
  <c r="F130" i="6"/>
  <c r="F127" i="6"/>
  <c r="F126" i="6"/>
  <c r="F122" i="6"/>
  <c r="F118" i="6"/>
  <c r="F116" i="6"/>
  <c r="F108" i="6"/>
  <c r="F103" i="6"/>
  <c r="F98" i="6"/>
  <c r="F96" i="6"/>
  <c r="F93" i="6"/>
  <c r="F91" i="6"/>
  <c r="F89" i="6"/>
  <c r="F87" i="6"/>
  <c r="F82" i="6"/>
  <c r="F80" i="6"/>
  <c r="F78" i="6"/>
  <c r="F71" i="6"/>
  <c r="F70" i="6"/>
  <c r="F69" i="6"/>
  <c r="F63" i="6"/>
  <c r="F61" i="6"/>
  <c r="F60" i="6"/>
  <c r="F58" i="6"/>
  <c r="F56" i="6"/>
  <c r="F54" i="6"/>
  <c r="F52" i="6"/>
  <c r="F48" i="6"/>
  <c r="F44" i="6"/>
  <c r="F41" i="6"/>
  <c r="F38" i="6"/>
  <c r="F37" i="6"/>
  <c r="I183" i="6"/>
  <c r="K183" i="6" s="1"/>
  <c r="F187" i="6" l="1"/>
  <c r="K187" i="6"/>
  <c r="K188" i="6"/>
  <c r="K189" i="6"/>
  <c r="K190" i="6"/>
  <c r="K191" i="6"/>
  <c r="K192" i="6"/>
  <c r="K193" i="6"/>
  <c r="K194" i="6"/>
  <c r="K195" i="6"/>
  <c r="K196" i="6"/>
  <c r="F24" i="6"/>
  <c r="F23" i="6"/>
  <c r="K211" i="6"/>
  <c r="K210" i="6"/>
  <c r="K209" i="6"/>
  <c r="K208" i="6"/>
  <c r="K207" i="6"/>
  <c r="K206" i="6"/>
  <c r="K205" i="6"/>
  <c r="F205" i="6"/>
  <c r="K202" i="6"/>
  <c r="K201" i="6"/>
  <c r="K200" i="6"/>
  <c r="K199" i="6"/>
  <c r="K198" i="6"/>
  <c r="K197" i="6"/>
  <c r="F197" i="6"/>
  <c r="F181" i="6"/>
  <c r="D545" i="6" l="1"/>
  <c r="F545" i="6" s="1"/>
  <c r="D626" i="6" l="1"/>
  <c r="F626" i="6" s="1"/>
  <c r="D634" i="6"/>
  <c r="F634" i="6" s="1"/>
  <c r="I106" i="6"/>
  <c r="K106" i="6" s="1"/>
  <c r="F20" i="6"/>
  <c r="F21" i="6"/>
  <c r="F22" i="6"/>
  <c r="F25" i="6"/>
  <c r="K747" i="6"/>
  <c r="K746" i="6"/>
  <c r="F746" i="6"/>
  <c r="K504" i="6" l="1"/>
  <c r="F503" i="6"/>
  <c r="F501" i="6"/>
  <c r="K533" i="6"/>
  <c r="F532" i="6"/>
  <c r="K744" i="6"/>
  <c r="D743" i="6"/>
  <c r="F743" i="6" s="1"/>
  <c r="K742" i="6"/>
  <c r="F741" i="6"/>
  <c r="K740" i="6"/>
  <c r="K739" i="6"/>
  <c r="F738" i="6"/>
  <c r="K737" i="6"/>
  <c r="F736" i="6"/>
  <c r="K735" i="6"/>
  <c r="F734" i="6"/>
  <c r="K733" i="6"/>
  <c r="F732" i="6"/>
  <c r="I728" i="6"/>
  <c r="K728" i="6" s="1"/>
  <c r="I726" i="6"/>
  <c r="K726" i="6" s="1"/>
  <c r="I649" i="6"/>
  <c r="K649" i="6" s="1"/>
  <c r="I646" i="6"/>
  <c r="K646" i="6" s="1"/>
  <c r="I643" i="6"/>
  <c r="K643" i="6" s="1"/>
  <c r="I640" i="6"/>
  <c r="K640" i="6" s="1"/>
  <c r="I637" i="6"/>
  <c r="K637" i="6" s="1"/>
  <c r="I620" i="6" l="1"/>
  <c r="K620" i="6" s="1"/>
  <c r="I350" i="6"/>
  <c r="K350" i="6" s="1"/>
  <c r="I349" i="6"/>
  <c r="K349" i="6" s="1"/>
  <c r="I348" i="6"/>
  <c r="K348" i="6" s="1"/>
  <c r="F479" i="6"/>
  <c r="F483" i="6"/>
  <c r="I314" i="6" l="1"/>
  <c r="K314" i="6" s="1"/>
  <c r="I307" i="6"/>
  <c r="K307" i="6" s="1"/>
  <c r="I324" i="6"/>
  <c r="K324" i="6" s="1"/>
  <c r="I323" i="6"/>
  <c r="K323" i="6" s="1"/>
  <c r="I321" i="6"/>
  <c r="K321" i="6" s="1"/>
  <c r="I320" i="6"/>
  <c r="K320" i="6" s="1"/>
  <c r="I319" i="6"/>
  <c r="K319" i="6" s="1"/>
  <c r="I318" i="6"/>
  <c r="K318" i="6" s="1"/>
  <c r="I359" i="6"/>
  <c r="K359" i="6" s="1"/>
  <c r="I360" i="6"/>
  <c r="K360" i="6" s="1"/>
  <c r="I448" i="6"/>
  <c r="I412" i="6"/>
  <c r="K412" i="6" s="1"/>
  <c r="I411" i="6"/>
  <c r="K411" i="6" s="1"/>
  <c r="I410" i="6"/>
  <c r="K410" i="6" s="1"/>
  <c r="I437" i="6"/>
  <c r="K437" i="6" s="1"/>
  <c r="I433" i="6"/>
  <c r="K433" i="6" s="1"/>
  <c r="I432" i="6"/>
  <c r="K432" i="6" s="1"/>
  <c r="I431" i="6"/>
  <c r="K431" i="6" s="1"/>
  <c r="I430" i="6"/>
  <c r="K430" i="6" s="1"/>
  <c r="I429" i="6"/>
  <c r="K429" i="6" s="1"/>
  <c r="I428" i="6"/>
  <c r="K428" i="6" s="1"/>
  <c r="I427" i="6"/>
  <c r="K427" i="6" s="1"/>
  <c r="I426" i="6"/>
  <c r="K426" i="6" s="1"/>
  <c r="I416" i="6"/>
  <c r="K416" i="6" s="1"/>
  <c r="I423" i="6"/>
  <c r="K423" i="6" s="1"/>
  <c r="I422" i="6"/>
  <c r="K422" i="6" s="1"/>
  <c r="I421" i="6"/>
  <c r="K421" i="6" s="1"/>
  <c r="I420" i="6"/>
  <c r="K420" i="6" s="1"/>
  <c r="I419" i="6"/>
  <c r="K419" i="6" s="1"/>
  <c r="I418" i="6"/>
  <c r="K418" i="6" s="1"/>
  <c r="I417" i="6"/>
  <c r="K417" i="6" s="1"/>
  <c r="I405" i="6"/>
  <c r="K405" i="6" s="1"/>
  <c r="I404" i="6"/>
  <c r="K404" i="6" s="1"/>
  <c r="I403" i="6"/>
  <c r="K403" i="6" s="1"/>
  <c r="I400" i="6"/>
  <c r="K400" i="6" s="1"/>
  <c r="D398" i="6"/>
  <c r="I395" i="6"/>
  <c r="K395" i="6" s="1"/>
  <c r="I327" i="6"/>
  <c r="K327" i="6" s="1"/>
  <c r="D334" i="6"/>
  <c r="F334" i="6" s="1"/>
  <c r="D378" i="6"/>
  <c r="D328" i="6"/>
  <c r="F328" i="6" s="1"/>
  <c r="I389" i="6"/>
  <c r="K389" i="6" s="1"/>
  <c r="I392" i="6"/>
  <c r="K392" i="6" s="1"/>
  <c r="I391" i="6"/>
  <c r="K391" i="6" s="1"/>
  <c r="I388" i="6"/>
  <c r="K388" i="6" s="1"/>
  <c r="I385" i="6"/>
  <c r="K385" i="6" s="1"/>
  <c r="I384" i="6"/>
  <c r="K384" i="6" s="1"/>
  <c r="D443" i="6" l="1"/>
  <c r="F443" i="6" s="1"/>
  <c r="K448" i="6"/>
  <c r="I399" i="6"/>
  <c r="K399" i="6" s="1"/>
  <c r="F398" i="6"/>
  <c r="I378" i="6"/>
  <c r="K378" i="6" s="1"/>
  <c r="F378" i="6"/>
  <c r="I382" i="6"/>
  <c r="K382" i="6" s="1"/>
  <c r="I379" i="6"/>
  <c r="K379" i="6" s="1"/>
  <c r="I380" i="6"/>
  <c r="K380" i="6" s="1"/>
  <c r="I381" i="6"/>
  <c r="K381" i="6" s="1"/>
  <c r="D252" i="6" l="1"/>
  <c r="I261" i="6"/>
  <c r="K261" i="6" s="1"/>
  <c r="I260" i="6"/>
  <c r="I258" i="6"/>
  <c r="K258" i="6" s="1"/>
  <c r="I259" i="6"/>
  <c r="K259" i="6" s="1"/>
  <c r="D248" i="6"/>
  <c r="F248" i="6" s="1"/>
  <c r="D260" i="6" l="1"/>
  <c r="F260" i="6" s="1"/>
  <c r="K260" i="6"/>
  <c r="D254" i="6"/>
  <c r="F254" i="6" s="1"/>
  <c r="F252" i="6"/>
  <c r="I262" i="6"/>
  <c r="K262" i="6" s="1"/>
  <c r="I45" i="6" l="1"/>
  <c r="K45" i="6" s="1"/>
  <c r="I39" i="6"/>
  <c r="K39" i="6" s="1"/>
  <c r="J1017" i="6" l="1"/>
  <c r="F19" i="6"/>
  <c r="E1017" i="6" s="1"/>
  <c r="E1018" i="6" l="1"/>
</calcChain>
</file>

<file path=xl/sharedStrings.xml><?xml version="1.0" encoding="utf-8"?>
<sst xmlns="http://schemas.openxmlformats.org/spreadsheetml/2006/main" count="2288" uniqueCount="745">
  <si>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</si>
  <si>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</si>
  <si>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</si>
  <si>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</si>
  <si>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підприємство</t>
  </si>
  <si>
    <t>Відомості про особу (осіб), які уповноважені представляти інтереси Учасника</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</si>
  <si>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</si>
  <si>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Реквізити (адреса - юридична та фактична, телефон,  телефон для контактів, e-mail, розрахунковий рахунок)</t>
  </si>
  <si>
    <t>м2</t>
  </si>
  <si>
    <t>кг</t>
  </si>
  <si>
    <t>л</t>
  </si>
  <si>
    <t>м</t>
  </si>
  <si>
    <t>шт</t>
  </si>
  <si>
    <t>м3</t>
  </si>
  <si>
    <t>мп</t>
  </si>
  <si>
    <t>Найменування робіт</t>
  </si>
  <si>
    <t>Од.вим.</t>
  </si>
  <si>
    <t>К-ть</t>
  </si>
  <si>
    <t>Вартість, грн., з ПДВ</t>
  </si>
  <si>
    <t>Найменування матеріалів</t>
  </si>
  <si>
    <t>од.</t>
  </si>
  <si>
    <t>всього</t>
  </si>
  <si>
    <t>Маяк штукатурний</t>
  </si>
  <si>
    <t>шт.</t>
  </si>
  <si>
    <t>Всього, роботи, за кошторисом</t>
  </si>
  <si>
    <t>Всього, матеріали, за кошторисом</t>
  </si>
  <si>
    <t>Сума, роботи з матеріалами</t>
  </si>
  <si>
    <t xml:space="preserve"> ** Закупівля відбувається одним лотом </t>
  </si>
  <si>
    <t>Підвіс Click-Fix</t>
  </si>
  <si>
    <t>Стержень закріплюючий 1000мм</t>
  </si>
  <si>
    <t>Герметик акриловий SOUDAL 280 мл</t>
  </si>
  <si>
    <t>тюб</t>
  </si>
  <si>
    <t>Матеріал Замовника</t>
  </si>
  <si>
    <t>Датчик DoorProtect Jeweller</t>
  </si>
  <si>
    <t>Датчи FireProtect 2 SB (Heat/Smoke)</t>
  </si>
  <si>
    <t>Сирена StreetSiren Jeweller</t>
  </si>
  <si>
    <t>Монтаж шафи настінної 19"</t>
  </si>
  <si>
    <t>Шафа настінна 19" 9U , глибина 600 мм</t>
  </si>
  <si>
    <t>Стрічка Вібростек М-150</t>
  </si>
  <si>
    <t>Шпаклівка для швів Knauf FUGENFULLER</t>
  </si>
  <si>
    <t>Грунтовка глибокопроникна Ceresit CT 17</t>
  </si>
  <si>
    <t>Стрічка армована клейка</t>
  </si>
  <si>
    <t>комплект</t>
  </si>
  <si>
    <t>Стіл кухонний 2000х750, ЛДСП 25 мм, білий, на металевій рамі, резинові накладки на ніжки</t>
  </si>
  <si>
    <t>Стільці кухонні</t>
  </si>
  <si>
    <t>Кронштейн для мікрохвильової печі Nest Металик хром арт 36629</t>
  </si>
  <si>
    <t>Блок розеток Kingda 19" 1U на 8 підключень Schuko для серверної шафи/стійки (KD-PDU-GM-1U-P8)</t>
  </si>
  <si>
    <t>Фільтр зворотного осмосу Ecosoft Absolute з мінералізатором (MO675MECO)</t>
  </si>
  <si>
    <t>послуга</t>
  </si>
  <si>
    <t>к-кт</t>
  </si>
  <si>
    <t>Розділ 1. Приміщення охорони</t>
  </si>
  <si>
    <t>Розбирання облицювання стін з керамічних глазурованих плиток</t>
  </si>
  <si>
    <t>Розбирання облицювання підлог з керамічних глазурованих плиток</t>
  </si>
  <si>
    <t>Демонтаж дерев'яних дверних блоків 800х2000 мм</t>
  </si>
  <si>
    <t>Улаштування перегородок на металевому однорядному каркасі з обшивкою гіпсокартонними листами або гіпсоволокнистими плитами у два шари без ізоляції у житлових і громадських будівлях</t>
  </si>
  <si>
    <t>Профіль направляючий UW 75</t>
  </si>
  <si>
    <t>Профіль стієчний CW 75</t>
  </si>
  <si>
    <t xml:space="preserve">Дюбель "К" 6/40 / Цвях X-P 17 G3 MX </t>
  </si>
  <si>
    <t>Шуруп самонарізний LN9,5</t>
  </si>
  <si>
    <t>Шуруп S-DS01B 3,5х25 Hilti</t>
  </si>
  <si>
    <t>EKOBOARD M 050x0610x01250mm /12,2м2 /0,61м3. (36 пач. пал. Профіт)</t>
  </si>
  <si>
    <t>"Демонтаж сталевого панельного радіатора 500х1500 м</t>
  </si>
  <si>
    <t>Поліпшене штукатурення поверхонь стін всередені будівлі (товщ.20мм)</t>
  </si>
  <si>
    <t>Штукатурка гіпсова Ротбанд</t>
  </si>
  <si>
    <t>Штукатурення плоских поверхонь віконних та дверних укосів по бетону та каменю (товщ.20мм)</t>
  </si>
  <si>
    <t>Шпаклювання стін</t>
  </si>
  <si>
    <t>Шпаклівка мінеральна (старт+фініш)</t>
  </si>
  <si>
    <t>Ґрунтовка глибокого проникнення</t>
  </si>
  <si>
    <t>Папір шліфувальний</t>
  </si>
  <si>
    <t>Шпаклювання стелі</t>
  </si>
  <si>
    <t>Поліпшене фарбування полівінілацетатними водоемульсійними сумішами стін, підготовлених під фарбування</t>
  </si>
  <si>
    <t>Фарба латексна інтер'єрна</t>
  </si>
  <si>
    <t>Поліпшене фарбування полівінілацетатними водоемульсійними сумішами стель, підготовлених під фарбування</t>
  </si>
  <si>
    <t>Монтаж світильників 600х600 для Армстронг</t>
  </si>
  <si>
    <t>Світильник 600х600  для Армстронг</t>
  </si>
  <si>
    <t>"Монтаж шаф для одягу металевих УХЛМАШ</t>
  </si>
  <si>
    <t>Шафа одягова металева ШО-250/2</t>
  </si>
  <si>
    <t>Свердління отворів при глибині свердління до 1000 мм, діаметр отворів 202 мм</t>
  </si>
  <si>
    <t>"Монтаж вентиляції PRANA 200C ECO ENERGY M2023</t>
  </si>
  <si>
    <t xml:space="preserve">Рекуператор вентиляції PRANA 200C ECO ENERGY M2023 </t>
  </si>
  <si>
    <t>Кабель силовий ВВГ нгд 3х1,5, Одескабель</t>
  </si>
  <si>
    <t>Кабель силовий ВВГ нгд 3х2,5, Одескабель</t>
  </si>
  <si>
    <t xml:space="preserve">Прокладання електричних кабелів перетином до 5х10 мм2 в штробах </t>
  </si>
  <si>
    <t>Прокладання електричних кабелів перетином до 5х10 мм2 в гофрі</t>
  </si>
  <si>
    <t xml:space="preserve">Гофротруба ДУ25 </t>
  </si>
  <si>
    <t>Установлення розподільних коробок (заглиблених) зі з'єднанням кабелів</t>
  </si>
  <si>
    <t>Коробка розподільча для суцільних стін МВ103</t>
  </si>
  <si>
    <t>Установлення вимикачів утопленого типу при схованій проводці, 2-клавішних</t>
  </si>
  <si>
    <t>Вимикач двоклавішний Schneider Asfora</t>
  </si>
  <si>
    <t>Коробка для встановлення розеток та вимикачів</t>
  </si>
  <si>
    <t>Розетка одинарна Schneider Asfora з заземлюючим контактом</t>
  </si>
  <si>
    <t>Розетка RJ45 Schneider Asfora</t>
  </si>
  <si>
    <t>Монтаж блоків розеток, вимикачів</t>
  </si>
  <si>
    <t>Розетка подвійна вологозахищена IP65</t>
  </si>
  <si>
    <t>Встановлення спліт кондиціонерів CH-S09FTXF2-NG з вартістю фреонопроводів при довжині лінії до 5 м та з  урахуванням вартості кронщтейнів для встановлення зовнішніх блоків</t>
  </si>
  <si>
    <t>"Монтаж піщаної основи під бетонну стяжку з трамбуванням (ручне)</t>
  </si>
  <si>
    <t>Пісок природний, рядовий</t>
  </si>
  <si>
    <t>Суміші бетонні готові важкі, клас бетону В15 [М200], крупність заповнювача більше 20 до 40 мм</t>
  </si>
  <si>
    <t>Монтаж витяжного вентилятора ДУ100 зі зворотнім клапаном</t>
  </si>
  <si>
    <t>Зворотний клапан PAX 8127-1</t>
  </si>
  <si>
    <t>Протравлення цементної стяжки грунтовкою Бетоноконтакт</t>
  </si>
  <si>
    <t>Грунтівка Бетоноконтакт</t>
  </si>
  <si>
    <t>Клеюча суміш для керамічної плитки Ceresit  СМ 11</t>
  </si>
  <si>
    <t>Кольоровий шов 2-5мм  Ceresit  СЕ 33 СУПЕР</t>
  </si>
  <si>
    <t>Улаштування стінових покриттів з керамічних плиток на розчині із сухої клеючої суміші, кількість плиток в 1 м2 понад 7 до 12 шт з підрізкою кутів під 45 градусів</t>
  </si>
  <si>
    <t>Плитки керамiчнi для стін 60х30</t>
  </si>
  <si>
    <t>Монтаж стелі з пластикових безшовних панелей по каркасу</t>
  </si>
  <si>
    <t>Профіль металеві оцинковані 28х27</t>
  </si>
  <si>
    <t>Профілі металеві оцинковані 60х27</t>
  </si>
  <si>
    <t>Дюбелі 6х40 мм металеві</t>
  </si>
  <si>
    <t>Саморізи 3,5х9,5 мм</t>
  </si>
  <si>
    <t>Панелі пластикові</t>
  </si>
  <si>
    <t>Стартова полоса</t>
  </si>
  <si>
    <t>Монтаж світильників для люмінесцентних ламп, які встановлюються в підвісних стелях, кількість ламп 1 шт</t>
  </si>
  <si>
    <t>Піна монтажна 750 мл</t>
  </si>
  <si>
    <t xml:space="preserve">Дюбель шурупи з пластмасовими пробками 150мм </t>
  </si>
  <si>
    <t>Прокладання трубопроводів водопостачання з труб поліетиленових [поліпропіленових] напірних діаметром 25 мм (для холодної води 20м+для гарячої води 20м)</t>
  </si>
  <si>
    <t>Трубопровід з поліпропіленових труб PN 20 ф25х4,2 PPR FIBER</t>
  </si>
  <si>
    <t>Під'єднання нових ділянок трубопроводу до існуючих мереж водопостачання діаметром 25 мм</t>
  </si>
  <si>
    <t>Монтаж бойлера</t>
  </si>
  <si>
    <t>Бойлер V=80л</t>
  </si>
  <si>
    <t xml:space="preserve">Гнучкий шланг </t>
  </si>
  <si>
    <t>Унітаз компакт з фурнітурою "Geberit" та комплектом кріплень та гофрою</t>
  </si>
  <si>
    <t>Раковина Devit зі змішувачем та сифоном в комплекті (сифон метал, хром) та комплектом кріплень</t>
  </si>
  <si>
    <t>Монтаж раковини DEVIT з сифоном та змішувачем</t>
  </si>
  <si>
    <t>Монтаж унітазу</t>
  </si>
  <si>
    <t>Дзеркало в санвузол 600х800 з ЛЕД підсвіткою</t>
  </si>
  <si>
    <t>Монтаж дзеркала в санвузол 600х800 з ЛЕД підсвіткою</t>
  </si>
  <si>
    <t>Кухонна стійка шириною 2800 мм. Висота нижньої частини 848 мм, висота верхньої астини 594 мм.
Матеріал фасаду: ДСП Kronospan 0164 PE Антрацит 18 мм (або аналог), ДСП Swisspan Індастріал 0489 18 мм (або аналог), стільниця Kronospan K215 BS Дюна Біла Вологостійка 38 мм (або аналог)
Товщина стінок: 18 мм
Завіса Clip-On 105° накладна з дотягувачем GTV (або аналог)
Завіса Clip-On 105° напівнакладна з дотягувачем GTV (або аналог)
Ексцентрикова стяжка Rastex 15/18, цинк Hettich (або аналог)
Загвинчується дюбель Twister під Rastex DU232 Hettich (або аналог)
Шкант дерев'яний Бук 8х30
Заглушка самоклеюча на мініфікс Folmag, 320 білий гладкий (або аналог)
Врізний проф.- ручка UKW 7, 18 мм, 5 м, білий (або аналог)
Ніжка кухонна H=100 мм, чорна, Sсilm (або аналог)
Пластина з кліпсою складна до ДСП Sсilm (або аналог)
Заглушка для проводів пластикова 2 штуки
Комплект кухонної мийки KRP GRP030-T Schwarze - 6350HM PVD</t>
  </si>
  <si>
    <t xml:space="preserve">Монтаж кухонної стійки </t>
  </si>
  <si>
    <t>Монтаж труби каналізаційної</t>
  </si>
  <si>
    <t>Утеплювач ДУ110</t>
  </si>
  <si>
    <t>Труба каналізаційна ДУ50</t>
  </si>
  <si>
    <t>Комплект фітингів ДУ50</t>
  </si>
  <si>
    <t>Утеплювач ДУ50</t>
  </si>
  <si>
    <t xml:space="preserve">Стільці офісні на колесах з підголовниками
Матеріал сидіння Тканина
Матеріал спинки Сітка
Механізм Синхронний
Підсилений пластик
Підлокітники Регульовані
Регулювання Висота посадки
Фіксація кута нахилу
На колесах з гумовим захистом (5 колес)
Тип крісла Офісні крісла
Колір:
Матеріал спинки - Білий
Сидіння - Червоний
Конструкція - світло-сірий
Пристрої регулювання чорний
Висота сидіння 420-540 мм
Розмір сидіння 480 мм (шир) х 455 мм
Загальна висота 960-1080 мм
Висота підлокотників 200 - 270 мм 
Максимальне навантаження 120 кг
Аналог - Офісне крісло NODI WS GROSPOL (NOTE N 11) </t>
  </si>
  <si>
    <t xml:space="preserve">Стіл робочий 1500х600х750 мм / Тумба 400х500х600 мм на колесах. Матеріали: ДСП Kronospan 0101 PE Білий фасадний 2800x2070x25 мм
77079 Кромка ABS Білий PE 28х2 мм REHAU
ДСП Kronospan 0101 PE Білий фасадний 2800x2070x18 мм
77079 Кромка ABS Білий PE 22х0,4 мм REHAU
77079 Кромка ABS Білий PE 23х0,8 мм REHAU
77079 Кромка ABS Білий PE 23х2 мм REHAU
ДСП Kronospan 9420 PR Береза полярна 2800x2070x18 мм
7071 Кромка ABS Груша 23х2 мм REHAU
Каркас QUARTO 2.2 (1200х600х725 мм) фарбування по Ral  
Заглушка для проводів Ø 60мм, пластик, сіра темна
Замок центральний фронтальний Muller CN 22mm + планка 600мм (3 стоп.ел.)
Планка до центрального замку CL Muller
Направляючий телескоп. 45мм L = 450mm MULLER PushOpen
Ексцентрикова стяжка Rastex 15/18, цинк Hettich
Дюбель, що загвинчується Twister під Rastex DU232 Hettich
Шкант дерев'яний Бук 8х30
Заглушка самоклеюча на мініфікс Folmag, 320 білий гладкий (28 шт.)
Ніжка меблева регульована М6, Ø 18 мм, h=26 мм
Муфта оцинкована для ніжки меблевої М6 регульованої 10х13  </t>
  </si>
  <si>
    <t>Регулювання металопластикових вікон</t>
  </si>
  <si>
    <t>Регулювання металопластикових дверей</t>
  </si>
  <si>
    <t>Автоматичний вимикач 3ф 40А "C" Schneider Electric</t>
  </si>
  <si>
    <t>Автоматичний вимикач 1ф 25А "C" Schneider Electric</t>
  </si>
  <si>
    <t>Автоматичний вимикач 1ф 16А "C" Schneider Electric</t>
  </si>
  <si>
    <t>Комплектуючі для збірки щита розподільчого на 24 модулі</t>
  </si>
  <si>
    <t>Мішкі для сміття</t>
  </si>
  <si>
    <t>Вивезення сміття з навантаженням та утилізацією</t>
  </si>
  <si>
    <t>Післябудівельний клінінг</t>
  </si>
  <si>
    <t>Монтаж фільтру зворотного осмосу Ecosoft Absolute з мінералізатором</t>
  </si>
  <si>
    <t>Монтаж кронштейна для мікрохвильової печі Nest Металик хром</t>
  </si>
  <si>
    <t>Розбирання облаштування стелі (ДВП, Армстронг та інше)</t>
  </si>
  <si>
    <t>Шпарування для швів CE40</t>
  </si>
  <si>
    <t>Клин SVP Nova для плитки (200 шт)</t>
  </si>
  <si>
    <t>уп</t>
  </si>
  <si>
    <t>Затискач SVP-Nova для плитки (500шт)</t>
  </si>
  <si>
    <t>Дюбель з ударн.шур гриб 6Х40 (100шт) K-06040</t>
  </si>
  <si>
    <t>Ремонт металопластикових вікон (з заміною ручок та резинок ущільнювачів)</t>
  </si>
  <si>
    <t>Встановлення радіаторів опалення 22х500х900</t>
  </si>
  <si>
    <t>Радіатор опалення панельний сталевий 22х500х900 с запорним краном, термокраном та термоголовкою</t>
  </si>
  <si>
    <t>Різка штроб в цеглі для прокладання труб поліпропіленових до 2 х ДУ32</t>
  </si>
  <si>
    <t>Кран вентильний PPR ДУ25</t>
  </si>
  <si>
    <t>Кран вентильний PPR ДУ20</t>
  </si>
  <si>
    <t>Монтаж, опресування, налагодження системи опалення</t>
  </si>
  <si>
    <t xml:space="preserve">Монтаж слабострумного обладнання </t>
  </si>
  <si>
    <t>Ajax Starter Kit</t>
  </si>
  <si>
    <t>Датчик розбиття скла та руху CombiProtect</t>
  </si>
  <si>
    <t>Датчик відкриття дверей Door Protect</t>
  </si>
  <si>
    <t>Ретранслятор сигналу Ajax Rex</t>
  </si>
  <si>
    <t>Централь Ajax Hub</t>
  </si>
  <si>
    <t>Лоток перфорований сталевий оцинкований шир. 150 мм, з метизами та з'єднувачем</t>
  </si>
  <si>
    <t>Щит розподільчий Konner&amp;Sohnen KS DB11-P24В</t>
  </si>
  <si>
    <t>Монтаж, збірка щита розподільчого Konner&amp;Sohnen KS DB11-P24В</t>
  </si>
  <si>
    <t>Монтаж світильників 600х600 накладних</t>
  </si>
  <si>
    <t>Світильник 600х600 накладний, світлодіодний</t>
  </si>
  <si>
    <t>Свiтильники врізний вологостійкий світлодіодний</t>
  </si>
  <si>
    <t>Поліетиленова теплоізоляція для труб з ВН. Ø 22 мм та товщина ізоляції 6 мм NMC Climaflex Stabil трубка 22х6 (20 м - синій, 20 м - червоний)</t>
  </si>
  <si>
    <t>Вентилятор витяжний Вентс 100 солід</t>
  </si>
  <si>
    <t>Заповнення дверних прорізів готовими дверними блоками площею до 3 м2 з металопластику у кам'яних стінах</t>
  </si>
  <si>
    <t>Труба каналізаційна ДУ110 Інсталпласт</t>
  </si>
  <si>
    <t>Комплект фітингів ДУ110 Інсталпласт</t>
  </si>
  <si>
    <t>Щит розподільчий металевий на 24 модулі e.mbox.pro.w.12</t>
  </si>
  <si>
    <t>Встановлення та збірка електричних щитів на 24 модулі (щит врізний металевий)</t>
  </si>
  <si>
    <t>Монтж шафи 19"</t>
  </si>
  <si>
    <t>Патч-панель Atcom 19" 24 порта UTP (P5124)</t>
  </si>
  <si>
    <t>Мульти-спліт CHML-U21RK3 + 3 внутрішніх блоки СH-s07FTXE(I)</t>
  </si>
  <si>
    <t>Встановлення мультіспліт кондиціонерів CHML-U21RK3 + 3 внутрішніх блоки СH-s07FTXE(I) з вартістю фреонопроводів при довжині лінії до 6 м та з  урахуванням вартості кронщтейнів для встановлення зовнішнього блоку</t>
  </si>
  <si>
    <t>Кабель КППт-ВП 4х2х0,51</t>
  </si>
  <si>
    <t>Різка штроб в стелі перетином до 900 мм2</t>
  </si>
  <si>
    <t>Різка штроб в цегляних стінах перетином до 1200 мм2</t>
  </si>
  <si>
    <t>Демонтаж штукатурки стін</t>
  </si>
  <si>
    <t>Кабель СБВГ-LS-1,0-33 (мідь 1,0х33)</t>
  </si>
  <si>
    <t>Розроблення ґрунту у відвал екскаваторами "драглайн" або "зворотна лопата" з ковшом місткістю 0,25 м3, група ґрунтів 2 (90%) /при розробцi траншей/</t>
  </si>
  <si>
    <t>Доробка вручну, зачистка дна i стiнок вручну з викидом ґрунту в котлованах i траншеях, розроблених механiзованим способом (10%)</t>
  </si>
  <si>
    <t>Улаштування піщаної основи під трубопроводи</t>
  </si>
  <si>
    <t>Укладання гофрованих труб діаметром 50 мм для кабельної мережі</t>
  </si>
  <si>
    <t>Засипка труб в траншеях піском</t>
  </si>
  <si>
    <t>Покривання цеглою кабеля, прокладеного у траншеї в трубах</t>
  </si>
  <si>
    <t>Герметизація резервних труб</t>
  </si>
  <si>
    <t>Ущільнення труби на вводі кабельної лінії</t>
  </si>
  <si>
    <t>Зворотня засипка траншей бульдозерами з переміщенням ґрунту до 5 м, група ґрунтів 1 (80%)</t>
  </si>
  <si>
    <t>Зворотня засипка вручну траншей, пазух котлованів і ям, група ґрунтів 1 (20%)</t>
  </si>
  <si>
    <t>Ущільнення ґрунту пневматичними трамбівками, група ґрунтів 1, 2</t>
  </si>
  <si>
    <t>Труба гофрована двостінна ДКС 121950 Ø50/41.5 мм.</t>
  </si>
  <si>
    <t>Цегла М100, рядова</t>
  </si>
  <si>
    <t>Прокладання кабелю в гофрі в траншеї</t>
  </si>
  <si>
    <t xml:space="preserve">КПпПО-ВПЕ (1000) 4*2*0,58 (S/FTP-cat.7А)	</t>
  </si>
  <si>
    <t>Розділ 2. Благоустрій території</t>
  </si>
  <si>
    <t>Розбирання асфальтного дорожнього покриття Н&lt;200 мм</t>
  </si>
  <si>
    <t>Навантаження ґрунту екскаваторами місткістю ковша 0,25 м3 на автомобілі- самоскиди, група ґрунту 1 (90%)</t>
  </si>
  <si>
    <t>Навантаження ґрунту вручну на автомобілі-самоскиди (10%)</t>
  </si>
  <si>
    <t>Перевезення ґрунту до 30 км (з передачею на утилізацію, зберігання тощо)</t>
  </si>
  <si>
    <t>Геотекстиль щільністю &gt;300 г/м3</t>
  </si>
  <si>
    <t>Щебінь із природного каменю для будівельних робіт, фракція 20-40 мм, марка М1000 і більше</t>
  </si>
  <si>
    <t>Улаштування двошарової основи товщиною 30 см із піску рядового та щебеню фракції 20-40 мм з межею міцності на стиск понад 98,1 МПа [1000 кг/см2] з трамбуванням</t>
  </si>
  <si>
    <t>Пісок рядовий</t>
  </si>
  <si>
    <t>Арматура А500 д.12</t>
  </si>
  <si>
    <t>Підставка під арматуру Н=50 мм</t>
  </si>
  <si>
    <t>Дріт сталевий низьковуглецевий різного призначення чорний, діаметр 1,2 мм</t>
  </si>
  <si>
    <t>Установлення арматури окремими стрижнями з в'язанням</t>
  </si>
  <si>
    <t>Дошки необрізні з хвойних порід, довжина 2-3,75 м, усі ширини, товщина 32, 40 мм, ІV сорт</t>
  </si>
  <si>
    <t>Улаштування підстилаючих бетонних шарів (Н=100мм) бетон В 12,5 (М 150) крупнiсть заповнювача 20-40мм</t>
  </si>
  <si>
    <t>Суміші бетонні готові важкі, клас бетону В10 [М150], крупність заповнювача більше 20 до 40 мм</t>
  </si>
  <si>
    <t>Улаштування дорожніх корит коритного профілю вручну, глибина корита до 600 мм (Н=600) (10%)</t>
  </si>
  <si>
    <t>Улаштування дорожніх корит коритного профілю з застосуванням екскаваторів, глибина корита до 600 мм (Н=600) (90%)</t>
  </si>
  <si>
    <t>Колодязь кабельний в комлекті з люком типу Park well 380</t>
  </si>
  <si>
    <t>Встановення кабельних колодязів</t>
  </si>
  <si>
    <t>Монтаж лотка водовідведення</t>
  </si>
  <si>
    <t>Лоток водовідвідний полімербетонний Mega DN110 H230 з вертикальним випуском 110 з решіткою чавунною щілинною E600</t>
  </si>
  <si>
    <t>Пісковловлювач полімербетонний Mega DN110 H500 з решіткою чавунною щілинною E600</t>
  </si>
  <si>
    <t>Перехідник з піскоуловлювача в трубу Д110</t>
  </si>
  <si>
    <t>Труба зовнішньої каналізації (SN2) 200х3.9х3000мм</t>
  </si>
  <si>
    <t>Улаштування бетонної стяжки Н=100 мм</t>
  </si>
  <si>
    <t>Спліт система CH-S09FTXF2-NG</t>
  </si>
  <si>
    <t>Демонтаж віконних блоків (S&lt;4 м2)</t>
  </si>
  <si>
    <t>Демонтаж каналізційних труб</t>
  </si>
  <si>
    <t>Демонтаж водопровідних труб</t>
  </si>
  <si>
    <t>Демонтаж сантехнічного обладнання (комплектів)</t>
  </si>
  <si>
    <t>Демонтаж світильників стельових</t>
  </si>
  <si>
    <t>Демонтаж штукатурки (Н&lt;40 мм)</t>
  </si>
  <si>
    <t>Влаштування стяжки підлоги (80 мм)</t>
  </si>
  <si>
    <t>Демонтаж стяжки підлоги (Н&lt;40 мм)</t>
  </si>
  <si>
    <t>Грунтовка глибокого проникнення СТ17</t>
  </si>
  <si>
    <t>Сітка армувальна металева 100х100х3</t>
  </si>
  <si>
    <t>Підставка під арматуру Н=40 мм</t>
  </si>
  <si>
    <t>Суміші бетонні готові важкі, клас бетону В25 [М200], крупність заповнювача більше 20 до 40 мм</t>
  </si>
  <si>
    <t>Деформаційна стрічка 5х100 мм</t>
  </si>
  <si>
    <t>Влаштування одинарного металевого каркасу UW та СW перегородки (крок 400мм)</t>
  </si>
  <si>
    <t>Профіль направляючий UW 100, товщина 0,55 мм</t>
  </si>
  <si>
    <t>Профіль стієчний CW 100, товщина 0,55 мм</t>
  </si>
  <si>
    <t>Дюбель "К" 6/40</t>
  </si>
  <si>
    <t>100шт</t>
  </si>
  <si>
    <t>1000шт</t>
  </si>
  <si>
    <t>Штукатурка гіпсова KNAUF HP Старт</t>
  </si>
  <si>
    <t>Маяки для стяжки з підставками</t>
  </si>
  <si>
    <t>Маяки штукатурні з підставками</t>
  </si>
  <si>
    <t>Штукатурка стін гіпсовими сумішами (20 мм)</t>
  </si>
  <si>
    <t>Штукатурка стін цементно вапняними сумішами (20 мм)</t>
  </si>
  <si>
    <t>Шпаклівка ФЕРОЗІТ 325</t>
  </si>
  <si>
    <t>Шпаклювання стін гіпсовими сумішами (під фарбування, 2 мм)</t>
  </si>
  <si>
    <t>Прокладання електричних кабелів перетином до 5х10 мм2 відкритим способом під штукатурку</t>
  </si>
  <si>
    <t>Демонтаж ГК перегородок</t>
  </si>
  <si>
    <t>Влаштування штроб в цегляних/бетонних стінах перетином до 1200 мм2</t>
  </si>
  <si>
    <t>Гофра ДУ25</t>
  </si>
  <si>
    <t>Прокладання електричних кабелів перетином до 5х10 мм2 в гофрі по стелі</t>
  </si>
  <si>
    <t>Штукатурка гіпсова Сілтек РМ-10</t>
  </si>
  <si>
    <t>Самовирівнювальна підлога Сілтек F-50</t>
  </si>
  <si>
    <t>Влаштування самовирівнючої стяжки підлоги (8 мм)</t>
  </si>
  <si>
    <t>Розбирання бетонної стяжки (Н=100 мм)</t>
  </si>
  <si>
    <t>Siltek Interior Prestige 7 Шовковиста латексна фарба преміум класу</t>
  </si>
  <si>
    <t>Плитка Керамограніт Almera Ceramica Kingdom GREY 600х600</t>
  </si>
  <si>
    <t>Клей для плитки СМ 11 (25 кг)</t>
  </si>
  <si>
    <t>Плитки керамiчнi для пiдлог  Almera Ceramica Kingdom GREY 600х600</t>
  </si>
  <si>
    <t>Влаштування підвісної стелі типу Армстронг</t>
  </si>
  <si>
    <t>Дюбель для кріплення підвісної стелі 6х35 (100шт)</t>
  </si>
  <si>
    <t xml:space="preserve">Плита підвісної стелі ARMSTRONG Plain 600x600х15 мм Board
</t>
  </si>
  <si>
    <t>Стельова ПВХ плита біла матова - Briliant 600x600x8мм</t>
  </si>
  <si>
    <t>Головний профіль "Armstrong"  T15 3600 мм</t>
  </si>
  <si>
    <t>Поперечний профіль "Armstrong"  T15 1200 мм</t>
  </si>
  <si>
    <t xml:space="preserve">Пристінний кутник "Armstrong"  19/24/3000 мм </t>
  </si>
  <si>
    <t>Плитка Cersanit Mario grey 30x60 см</t>
  </si>
  <si>
    <t>Диференціальний автомат Schneider Electric R9D25625 RESI9 6кА 1P+N 25A C 30мА АC</t>
  </si>
  <si>
    <t>Маркування, розробка схеми</t>
  </si>
  <si>
    <t>Встановлення спліт кондиціонерів CH-S12FTXF2-NG з вартістю фреонопроводів при довжині лінії до 5 м та з  урахуванням вартості кронщтейнів для встановлення зовнішніх блоків</t>
  </si>
  <si>
    <t>Свiтильники врізний вологостійкий 600х600</t>
  </si>
  <si>
    <t>Кріплення для труби ДУ32</t>
  </si>
  <si>
    <t>Кріплення для труби ДУ25</t>
  </si>
  <si>
    <t>Кріплення для труби ДУ20</t>
  </si>
  <si>
    <t>Комплект для встановлення змішувача</t>
  </si>
  <si>
    <t>Монтаж труби поліпропіленової в штробах з підготовкою під монтаж сантехобладнання</t>
  </si>
  <si>
    <t>Комплект для встановлення унітазу</t>
  </si>
  <si>
    <t>Труба каналізаційна ДУ110 Інтерпласт</t>
  </si>
  <si>
    <t>Комплект фітингів ДУ110 Інтерпласт</t>
  </si>
  <si>
    <t>Труба каналізаційна ДУ50 Інтерпласт</t>
  </si>
  <si>
    <t>Комплект фітингів ДУ50 Інтерпласт</t>
  </si>
  <si>
    <t>Заповнення віконних прорізів готовими блоками з металопластику в кам'яних стінах житлових і громадських будівель.</t>
  </si>
  <si>
    <t>Підвіконня Danke 200 мм, глянець, з боковими заглушками</t>
  </si>
  <si>
    <t>Відлив білий 0,45 150 мм</t>
  </si>
  <si>
    <t>Вікно ПВХ WDS70 (або альтернатива з коефіцієнтом опору теплопередачі 0.9 м.кв.*К/Вт), заповнення 4i-14Ar-4-14Ar-4i, ручка FKS 1008, 37мм 45° M5X45 RAL9016 біла (або альтернатива), мікроліфт-блокатор AXOR (або альтернатива), армування 1.5 мм, колір білий., москітна сітка в комплекті</t>
  </si>
  <si>
    <t>Піна монтажна</t>
  </si>
  <si>
    <t>Труба поліпропіленова PPR FIBER армована ДУ32 мм (длоя гарячої та холодної води)</t>
  </si>
  <si>
    <t>Труба поліпропіленова PPR FIBER армована ДУ25 мм (длоя гарячої та холодної води)</t>
  </si>
  <si>
    <t>Труба поліпропіленова PPR FIBER армована ДУ20 мм (длоя гарячої та холодної води)</t>
  </si>
  <si>
    <t>Монтаж труби поліпропіленової відкритим способом з підготовкою під монтаж сантехобладнання</t>
  </si>
  <si>
    <t>Поліетиленова теплоізоляція для труб з ВН. Ø 32 мм та товщина ізоляції 6 мм</t>
  </si>
  <si>
    <t>Поліетиленова теплоізоляція для труб з ВН. Ø 25 мм та товщина ізоляції 6 мм</t>
  </si>
  <si>
    <t>Поліетиленова теплоізоляція для труб з ВН. Ø 20 мм та товщина ізоляції 6 мм</t>
  </si>
  <si>
    <t>Двірі ПВХ WDS70 (або альтернатива з коефіцієнтом опору теплопередачі 0.9 м.кв.*К/Вт), заповнення 4i-14Ar-4-14Ar-4i, ручка FKS 1008, 37мм 45° M5X45 RAL9016 біла (або альтернатива), мікроліфт-блокатор AXOR (або альтернатива), армування 1.5 мм, колір білий. Без порогу</t>
  </si>
  <si>
    <t>Монтаж раковини Kolo Twins з сифоном та змішувачем</t>
  </si>
  <si>
    <t>Сифон для раковини, 366681 Viega (366681)</t>
  </si>
  <si>
    <t>Змішувач Cubeo Grohe (1016990000)</t>
  </si>
  <si>
    <t>Раковина Kolo Twins з комплектом кріплень</t>
  </si>
  <si>
    <t>Гофра для унітазу</t>
  </si>
  <si>
    <t>Гнучкий шланг 50 см</t>
  </si>
  <si>
    <t>Демонтаж перегородок з цегли</t>
  </si>
  <si>
    <t>Влаштування перегородок з блоків з ноздрюватого бетону (товщина 100-200 мм)</t>
  </si>
  <si>
    <t>Блок газобетон 200х300*600 D500</t>
  </si>
  <si>
    <t>Блок газобетон 100х200*600 D500</t>
  </si>
  <si>
    <t>Siltek M-2 Мурувальна суміш для пористих блоків</t>
  </si>
  <si>
    <t>Перемічка ПБ 160х10х20-10Н*</t>
  </si>
  <si>
    <t>Сітка мурувальна 50х50х0,3</t>
  </si>
  <si>
    <t>Монтаж дверей протипожежних</t>
  </si>
  <si>
    <t>Монтаж дверних доводчиків</t>
  </si>
  <si>
    <t>блок</t>
  </si>
  <si>
    <t>Доводчик GEZE TS-1500 з колінною тягою (срібло)</t>
  </si>
  <si>
    <t xml:space="preserve">Монтаж душового трапу </t>
  </si>
  <si>
    <t>Трап для душу Imprese i-Flow S i07</t>
  </si>
  <si>
    <t xml:space="preserve">Монтаж душового комплекту </t>
  </si>
  <si>
    <t>Душовий комплект Grohe QuickFix Precision Flow</t>
  </si>
  <si>
    <t>Вентилятор витяжний Soler&amp;Palau Silent-100 CZ Design</t>
  </si>
  <si>
    <t>Повітропровід Вентс Пластивент 1010, (d100, 1м)</t>
  </si>
  <si>
    <t>З'єднуючий елемент Вентс Пластивент 111 (d100)</t>
  </si>
  <si>
    <t>Зворотній клапан Вентс КО1 100</t>
  </si>
  <si>
    <t>Коліно (відвід) Вентс Пластивент 121, (d100, 90°)</t>
  </si>
  <si>
    <t>Тримач Вентс Пластивент 16 (d100)</t>
  </si>
  <si>
    <t>Піна монтажна протипожежна</t>
  </si>
  <si>
    <t xml:space="preserve">Двері металеві протипожежні з монтажем, рама тощиною 100 мм (профільна труба 60х40 мм + 40х60 мм), стулка товщиною 75 мм, листовий метал 1,5мм.
Колір RAL 9003 (або близький).
Внутрішнє утеплення вогнестійка базальтова вата, протипожежна стійкість 60 хвилин.
Два контури ущільнювача протипожежні спінюючі.
Три петлі для протипожежних дверей  IBFM 543 (або аналог).
Замок для протипожежних дверей ISEO 216120654P (або аналог).
Ручка протипожежна ISEO 032413 SILVER mov-mov (або аналог).
Циліндр  ключ/ключ, з набором ключів (мінімум три ключі).
Лиштва  з однієї сторони шириною 70 мм.
Поріг з накладкою з нержавіючої сталі.
Розмір 900х2050 мм
</t>
  </si>
  <si>
    <t>Комплект кріплень для встановлення протипожної двері в бетон</t>
  </si>
  <si>
    <t>Комплект кріплень для встановлення протипожної двері в газобетон</t>
  </si>
  <si>
    <t>Комплект для встановлення змішувача душового</t>
  </si>
  <si>
    <t>Кран кутовий вентильний Grohe 2201600М приладовий 1/2"х1/2" Хром</t>
  </si>
  <si>
    <t xml:space="preserve">Гнучкий шланг, кріплення та фурнітура підключення (комплект) </t>
  </si>
  <si>
    <t xml:space="preserve">Вентиляторний блок </t>
  </si>
  <si>
    <t>Кут горизонтальний 90°, 150х50, цинкування, метод Сендзіміра, 0,8мм</t>
  </si>
  <si>
    <t>Легка консоль основа 200 мм (тип L), товщина 2,0 мм, цинкування, метод Сендзіміра</t>
  </si>
  <si>
    <t>Лоток драбинного типу 100х50, цинкування, метод Сендзіміра, довжина 3000 мм, товщ. 1,2мм</t>
  </si>
  <si>
    <t>Кришка на лоток основа 100, цинкування, метод Сендзіміра, довжина 3000 мм, товщ. 0,5мм</t>
  </si>
  <si>
    <t>Корпус світильника IP65 для 2 LED ламп 1500 мм T8 G13, e190031 (в комплекті 2 х LED лампа T8 24Вт 1500 мм 4000К 6500К серія ECO)</t>
  </si>
  <si>
    <t>Прожектор TNSy LED ECO Slim 200Вт 14000Лм 6500K IP65 (TNSy5000241)</t>
  </si>
  <si>
    <t>Відгалужувач горизонтальний 150х50, цинкування, метод Сендзіміра, товщ. 1мм</t>
  </si>
  <si>
    <t>Плавнка монтажна U-образна 38х38 мм (перфорована) 600 мм</t>
  </si>
  <si>
    <t>Шпилька м8 1000 мм у комплекті з анкером розпірним, латунь M8/10x31 + 4 гайками М8 + 2 шайби М8</t>
  </si>
  <si>
    <t>Гвинт 6х10</t>
  </si>
  <si>
    <t>Шайка зубчата М6</t>
  </si>
  <si>
    <t>Трос оцинкований 4 мм</t>
  </si>
  <si>
    <t xml:space="preserve">Зажим для троса Ф4 DIN 741 з нержавіючої сталі </t>
  </si>
  <si>
    <t xml:space="preserve">Талреп М8 DIN 1478, DIN 1480 з нержавійки </t>
  </si>
  <si>
    <t>Анкер гільзовий, однорозпірний, O-подібний гак, цинк білий М10/12x70</t>
  </si>
  <si>
    <t xml:space="preserve">КАБЕЛЬНА СТЯЖКА МЕТАЛЕВА 8Х680 (7.9*680 ММ) </t>
  </si>
  <si>
    <t>Монтаж світильників на тросовому підвісі</t>
  </si>
  <si>
    <t>Прокладка кабелів для світильників по тросу на висоті 6-8 м з підключенням</t>
  </si>
  <si>
    <t>Монтаж коробок з'єднувальних зі збіркою схем</t>
  </si>
  <si>
    <t>Коробка з'єднувальна АСКО-Uprobox 3 IP68 з кріпленням</t>
  </si>
  <si>
    <t>Кабель СБВГнг-LS-1,0-33 (жили)</t>
  </si>
  <si>
    <t>Прокладання електричних кабелів перетином до 5х10 мм2 або діам. не більше 25 мм в лотках</t>
  </si>
  <si>
    <t>Монтаж прожекторів зовнішнього освітлення</t>
  </si>
  <si>
    <t>Прокладання лотків перфорованих на висоті 3-8 м та вертикальних відалужень</t>
  </si>
  <si>
    <t xml:space="preserve">Анкер рамний 10х100 </t>
  </si>
  <si>
    <t>Навісний бокс із монтажною панеллю Білмакс Б00029517 БМ-91+П IP54</t>
  </si>
  <si>
    <t>Лічильник електроенергії NIK 2300 AP3Т.2000.МС.11 5(120)А</t>
  </si>
  <si>
    <t>Автоматичний вимикач Schneider Electric EASYPACT EZC100N 3P 15кА 63А</t>
  </si>
  <si>
    <t>Перемикач Hager HI406R I-0-II 125А 400/690В 4P 12м</t>
  </si>
  <si>
    <t>Автоматичний вимикач Schneider Electric EASYPACT EZC100N 3P 15кА 63А з пристроєм гарантованого ручного механічного блокування</t>
  </si>
  <si>
    <t>Вольтметр Chint NP96-V 500В 96х96мм</t>
  </si>
  <si>
    <t>Амперметр Chint NP96-A 100/200/5A 96x96мм</t>
  </si>
  <si>
    <t>Короб перфорований 40х60 (висота) ДКС</t>
  </si>
  <si>
    <t>Короб перфорований 80х60 (висота) ДКС</t>
  </si>
  <si>
    <t>Трансформатор вимірювальний Мегомметр Т-066 (100/5) 0,5s</t>
  </si>
  <si>
    <t xml:space="preserve">Герметичні вводи 4 х PG-29 + 3 х PG7 </t>
  </si>
  <si>
    <t>Провід ПВ3 16 мм</t>
  </si>
  <si>
    <t>Провід ПВ3 2,5 мм</t>
  </si>
  <si>
    <t>Кабельні наконечники та інше</t>
  </si>
  <si>
    <t>Автоматичний вимикач Schneider Electric iK60 3P 63A C</t>
  </si>
  <si>
    <t>Автоматичний вимикач Schneider Electric R9F12116 RESI9 6кА 1P 16A C</t>
  </si>
  <si>
    <t>Автоматичний вимикач Schneider Electric R9F12332 RESI9 6кА 3P 32A C</t>
  </si>
  <si>
    <t>Імпульсне реле Schneider Electric iTL16A Acti 9 A9C33811</t>
  </si>
  <si>
    <t>Гвинтова клема ETI 003903047 ESC-CBC.10B (10мм² синя)</t>
  </si>
  <si>
    <t>Замикаюча кришка ETI ESC-CBC. 2-10/PTB синя (3903050)</t>
  </si>
  <si>
    <t xml:space="preserve">З'єднувач для клемників ETI 003903047 </t>
  </si>
  <si>
    <t>Гвинтова клема ETI 003903045 ESC-CBC.4B (4мм² синя)</t>
  </si>
  <si>
    <t>Світильник для електричної шафи 40см., 9 ВТ, 810 лм. QPA-810-A Esen</t>
  </si>
  <si>
    <t>Герметичні вводи 4 х PG-29 + 20 х PG15</t>
  </si>
  <si>
    <t>Стопор для din рейки</t>
  </si>
  <si>
    <t>Монтаж щита розподільчого 0,4 кВ</t>
  </si>
  <si>
    <t>Монтаж збірка щита вводного 0,4 кВ</t>
  </si>
  <si>
    <t>Комплект заземлення оцинкований різьбовий D-16 мм, L-9м</t>
  </si>
  <si>
    <t>Кабель ПВ-3 6 кв.мм</t>
  </si>
  <si>
    <t>Монтаж заземлення</t>
  </si>
  <si>
    <t xml:space="preserve">Монтаж кабельного колодязя в щитовій </t>
  </si>
  <si>
    <t>Монтаж, збірка пульта керування освітленням</t>
  </si>
  <si>
    <t>Бокс монтажний Білмакс БМ-44 з панеллю монтажною</t>
  </si>
  <si>
    <t>DIN рейка монтажна</t>
  </si>
  <si>
    <t>Кнопка Аско-Укрем «Старт» зелена 22 мм, 1НВ</t>
  </si>
  <si>
    <t>Кнопка Аско-Укрем «Стоп» червона 22 мм, 1НВ</t>
  </si>
  <si>
    <t>Сигнальна арматура E.Next e.ad22.230.green Ø22мм 230В АС зелена (s009022)</t>
  </si>
  <si>
    <t>Герметичні вводи PG-29</t>
  </si>
  <si>
    <t>Сигнальна арматура E.Next e.ad22.230.red Ø22мм 230В АС червона (s009023)</t>
  </si>
  <si>
    <t>Гвинтова клема ETI 003903044 ESC-CBC.2B (2.5мм² синя)</t>
  </si>
  <si>
    <t>Кришка для гвинтової клеми ETI 003903044 ESC-CBC.2B (2.5мм² синя)</t>
  </si>
  <si>
    <t>Комплектуючі, метизи, аксесуари для монтажу</t>
  </si>
  <si>
    <t>Шильдик маркувальній (алюміній, з написами ("ВКЛ", "ВИКЛ", "ГРУПА №….")</t>
  </si>
  <si>
    <t>Прокладання електричних кабелів перетином до 5х10 мм2 або діам. не більше 25 мм в гофрі</t>
  </si>
  <si>
    <t>Гофра ДУ20</t>
  </si>
  <si>
    <t>Гофра ДУ32</t>
  </si>
  <si>
    <t>Кріплення для гофри ДУ25</t>
  </si>
  <si>
    <t>Кріплення для гофри ДУ20</t>
  </si>
  <si>
    <t>Кріплення для гофри ДУ32</t>
  </si>
  <si>
    <t>Демонтаж світильників разом з конструкцією підвісу</t>
  </si>
  <si>
    <t xml:space="preserve">Очистка металоконструкцій, знежирювання </t>
  </si>
  <si>
    <t xml:space="preserve">Грунтування/фарбування металоконструкцій </t>
  </si>
  <si>
    <t>Розчинник Уайт спіріт</t>
  </si>
  <si>
    <t>ЕМАЛЬ – ГРУНТ 3 в 1 акрил-поліуретанова шовковисто-матова Skyline RAL 7046 Сіра</t>
  </si>
  <si>
    <t>Розбирання дерев'яних підлог</t>
  </si>
  <si>
    <t>Очищення, знепилення, грунтування стін</t>
  </si>
  <si>
    <t>Ґрунтовка глибокопроникна Ceresit CT 17</t>
  </si>
  <si>
    <t>Ремонт тріщин з підготовкою під фарбування (товщина до 50 мм, ширина до 50 мм), відновлення міжпанельних швів</t>
  </si>
  <si>
    <t>Siltek R-5 Ремонтна дрібнозерниста суміш</t>
  </si>
  <si>
    <t>Очищення, знепилення, грунтування стелі</t>
  </si>
  <si>
    <t>Укриття стелажів, вікон, воріт, підлоги</t>
  </si>
  <si>
    <t>ПВХ плівка 50 мкм</t>
  </si>
  <si>
    <t>Малярна стрічка Blue Dolphin для чітких ліній Special Blue 48 мм х 50 м Блакитна</t>
  </si>
  <si>
    <t>Фарбування внутрішніх стін на висоті 0,000 - 6,000 м</t>
  </si>
  <si>
    <t>Фарба фасадна Siltek Facade Si &amp; Si Pro Фарба cилікат-силіконова. База FA (9 л)</t>
  </si>
  <si>
    <t>Фарбування внутрішніх стель та балок на висоті 8,000 м</t>
  </si>
  <si>
    <t>Влаштування перил сходового маршу</t>
  </si>
  <si>
    <t>Перила сходового маршу, висота 1000 мм, алюміній анодований, чотири пояси, верхній труба 32 мм, нижні труба 10-16 мм</t>
  </si>
  <si>
    <t>Монтаж рушникосушарки</t>
  </si>
  <si>
    <t>Рушникосушарка MARIO Класик-I 1090х530 TR K</t>
  </si>
  <si>
    <t>Монтаж рукосушарки</t>
  </si>
  <si>
    <t>Сушарка для рук TRENTO Professional 1800W</t>
  </si>
  <si>
    <t>Монтаж колесовідбійника гумового</t>
  </si>
  <si>
    <t>КОЛЕСОВІДБІЙНИК ПОЛІМЕРПІЩАНИЙ 610Х145Х120</t>
  </si>
  <si>
    <t>Анкер болт клиновий 10х250</t>
  </si>
  <si>
    <t>Гнучкі шланги, метизи, компектуючи для монтажа</t>
  </si>
  <si>
    <t>Пінопласт HIRSCH EPS 60 60х500х1000 мм Graphite</t>
  </si>
  <si>
    <t>Кабель силовий ВВГ нгд 5х10,0 Одескабель</t>
  </si>
  <si>
    <t>Кабель ВВГнг 5х4,0 Одескабель</t>
  </si>
  <si>
    <t>обсяг</t>
  </si>
  <si>
    <t>Гільза мідно-алюмінієва GTL-25 25мм.кв A0060080042 АСКО-УКРЕМ</t>
  </si>
  <si>
    <t>Термоусадка д.10 мм</t>
  </si>
  <si>
    <t>Термоусадка д.30 мм</t>
  </si>
  <si>
    <t>Приэднання до КЛ 0,4 кВ (Ввід №2)</t>
  </si>
  <si>
    <t>Герметизація з'єднання кабелів</t>
  </si>
  <si>
    <t>Броньований оптичний кабель ОКТБг-М(1,5)П-12Е1-0,40Ф3,5/0,30Н19-12</t>
  </si>
  <si>
    <t>Кабель BrakeOut 4e9/125 ОКВо-ДА(0,8)Пнг-4Е/Пнг-0.5ф3,5/0.5Н20 (ОКВо-ДА(0,8)Пнг-4Е/Пнг)</t>
  </si>
  <si>
    <t>Заміна склопакетів</t>
  </si>
  <si>
    <t>Встановлення акумуляторних ліхтарів "ВИХІД"</t>
  </si>
  <si>
    <t>Світильник TITANUM LED аварійний ВИХІД односторонній 230V (TL-EM101-S)</t>
  </si>
  <si>
    <t>Склопакет 24 мм 4-16-14 500х1500 мм</t>
  </si>
  <si>
    <t xml:space="preserve">ШГ103 Шафа гардеробна з дверцятами 1020х600х2400 мм ( все на білому ДСП ). Матеріали: ДСП Kronospan 0101 PE Білий фасадний 2800x2070x18 мм
77079 Кромка ABS Білий PE 22х0,4 мм REHAU
77079 Кромка ABS Білий PE 23х0,8 мм REHAU
77079 Кромка ABS Білий PE 23х2 мм REHAU
ЛХДФ Біле 0110 Kronospan 2800х2070х3 мм
Труба качалка L = 3000мм хром (овальна труба)
Тримач овальної штанги торцевої - нікель.
Завіса Clip-On 105 накладна без пружини 3D Muller profi line
Механізм P2O Magnet, білий, врізний, довгий хід (9089593) Hettich
Ексцентрикова стяжка Rastex 15/18, цинк Hettich
Дюбель, що загвинчується Twister під Rastex DU232 Hettich
Шкант дерев'яний Бук 8х30
Заглушка самоклеюча на мініфікс Folmag, 320 білий гладкий (28 шт.)
Ніжка меблева регульована М6, Ø 18 мм, h=26 мм
Муфта оцинкована для ніжки меблевої М6 регульованої 10х13                                                                             </t>
  </si>
  <si>
    <t>Щаблі сталеві решітчасті зварні 1200×305 (34х38, 30х2)</t>
  </si>
  <si>
    <t>Ремонт сходового маршу (заміна щаблів, демонтаж старих монтаж нових, зварювальні роботи)</t>
  </si>
  <si>
    <t>Монтаж опори освітлення</t>
  </si>
  <si>
    <t>Опора вуличного освітлення сталева оцинкована багатогранна 8 м/4 мм</t>
  </si>
  <si>
    <t>Влаштування стовбчатого фундаменту опори освітлення</t>
  </si>
  <si>
    <t>Суміші бетонні готові важкі, клас бетону В25 Р4 F200 W6, крупність заповнювача більше 20 до 40 мм</t>
  </si>
  <si>
    <t>Хімічний анкер HILTI 12х200 мм, комплект</t>
  </si>
  <si>
    <t xml:space="preserve">Чернозем </t>
  </si>
  <si>
    <t>Озеленення території</t>
  </si>
  <si>
    <t>Розділ 4. Слабострумне обладнання</t>
  </si>
  <si>
    <t>Монтаж камер відеоспостереження</t>
  </si>
  <si>
    <t xml:space="preserve">Камера відеоспостереження DS-2CD2047G2-LU </t>
  </si>
  <si>
    <t>Монтаж обладнання слабострумних мереж</t>
  </si>
  <si>
    <t>Пристрій безперебійного живлення APC Smart-UPS RM 3000VA 2U LCD</t>
  </si>
  <si>
    <t>Відеорегистратор Hikvision DS-7732NXI-K4 32-канальний 1.5U</t>
  </si>
  <si>
    <t>Шафа напольна Mirsan GTV SERVER 19" 42U 600x800, RAL 9005</t>
  </si>
  <si>
    <t>Вентиляторний модуль 2 вент. з термостатом, 19'' 1U Merlion</t>
  </si>
  <si>
    <t>Комутатор мережевий Ubiquiti USW-PRO-48-POE</t>
  </si>
  <si>
    <t>Менеджмент кабелю 1U з кришкою для шафи або стійки, метал Net"s (NETS-CM-1U)</t>
  </si>
  <si>
    <t>Камера відеоспостереження (вулична, 4 МП) iDS-2CD7A26G0/P-IZHS (2.8-12mm) 2 Мп ANPR IP - зчитування номерів</t>
  </si>
  <si>
    <t xml:space="preserve">Маршрутизатор Ubiquiti UDM-PRO-MAX </t>
  </si>
  <si>
    <t>Жорсткий диск HDD Western Digital Purple 10TB</t>
  </si>
  <si>
    <t>Монтаж точок доступу wifi</t>
  </si>
  <si>
    <t>Точка доступу Ubiquiti Unifi 6 Pro (U6-Pro)</t>
  </si>
  <si>
    <t>Блок живлення Ubiquiti Power Backup USP-RPS</t>
  </si>
  <si>
    <t>Точка доступу Ubiquiti Unifi 6 Pro MESH (U6-Pro MESH)</t>
  </si>
  <si>
    <t>Комутатор мережевий Ubiquiti USW-PRO-48</t>
  </si>
  <si>
    <t>Модуль оптичний Optolink SFP+-10G-LR 10G, 20km, 2LC, Tx 1310nm</t>
  </si>
  <si>
    <t>Патч-панель 24 порта SC Simplex в повній комплектації 1U сіра UA-FOP24SCS-G-OC</t>
  </si>
  <si>
    <t>Патч-корд оптичний LC/UPC-LC/UPC SM 1м Duplex UPC-1LCLC(SM)D(ON)</t>
  </si>
  <si>
    <t>Адаптер PoE Ubiquiti POE-48-24W-G</t>
  </si>
  <si>
    <t>Зварювання оптичних з'єднань (включаючі витратні матеріали)</t>
  </si>
  <si>
    <t>Профнастил Partner HC-44 0.451100х2500 мм з матовим покриттям</t>
  </si>
  <si>
    <t>Саморіз покрівельний (або аналог)</t>
  </si>
  <si>
    <t>Закладення швів герметиком, площеюпоперечного перерізу до 1 см2 наповерхні, горизонтальної (стикипрофлисту)</t>
  </si>
  <si>
    <t>Герметик ПУ універсальний PU40 (600МЛ)</t>
  </si>
  <si>
    <t>Укладання паробар'єру на стелю</t>
  </si>
  <si>
    <t>Супердифузійна мембрана 115 JUTA(щільність 115 гр/м2) В=1,5м</t>
  </si>
  <si>
    <t>Стрічка К2 Fixit</t>
  </si>
  <si>
    <t>Планка 20х40 для підшиванняпаробар`єру</t>
  </si>
  <si>
    <t>м.п.</t>
  </si>
  <si>
    <t>Саморізи по дереву 3,5х55</t>
  </si>
  <si>
    <t>Фольгований утеплювач 40 кг/м3 у плитах, мінеральна базальтова вата</t>
  </si>
  <si>
    <t>Улаштування снігозатримувача</t>
  </si>
  <si>
    <t>Снігоудержувач заводськоговиготовлення з полімерним покриттям укомплекті з кріпленнями</t>
  </si>
  <si>
    <t>Оздоблення звісів (софітів)</t>
  </si>
  <si>
    <t>Софіт перфорований</t>
  </si>
  <si>
    <t>Кут зовн. (мин.50*50*0,05) с полімерн.покр</t>
  </si>
  <si>
    <t>Планка карнизна</t>
  </si>
  <si>
    <t>Планка стартова J-трим</t>
  </si>
  <si>
    <t>Влаштування ринв</t>
  </si>
  <si>
    <t>Ринва ПВХ 130 мм</t>
  </si>
  <si>
    <t>Кріплення для ринви 130 мм</t>
  </si>
  <si>
    <t>Воронка ринви 130 мм/100 мм</t>
  </si>
  <si>
    <t>Заглушка ринви</t>
  </si>
  <si>
    <t>Труба 100 мм</t>
  </si>
  <si>
    <t>Кріплення для труби 100 мм</t>
  </si>
  <si>
    <t>Коліно 100 мм 67 градусів</t>
  </si>
  <si>
    <t>Монтаж покрівельного покриття з профільованого листа при висоті будівлі до 25 м /монтаж конструкцiй,пофарбованих у заводських умовах, абонепофарбованих, що поставляються впакетах/</t>
  </si>
  <si>
    <t>Демонтаж ПВХ дверних блоків 800х2000 мм</t>
  </si>
  <si>
    <t>Демнотаж сантехнічного обладнання</t>
  </si>
  <si>
    <t>Демонтаж котла твердопаливного 30 кВт з металевим газоходом 4 м</t>
  </si>
  <si>
    <t>Монтаж камер відеоспостереження (на стовпі Н=6…8м)</t>
  </si>
  <si>
    <t>Софа
Ширина: 1420 мм, 
Висота: 800 мм, 
Глибина: 800 мм.
Колір: сірий
Сидіння: поліестер, піноматеріал: ПУ (поліуретан), Густина піни: 24/50-55 кг/м³
Спинка: наповнення: поліестер, піноматеріал: ПУ (поліуретан), Густина піни: 16/50-55 кг/м³.
Підлокітник: наповнення: поліестер, піноматеріал: ПУ (поліуретан), Густина піни: 24/16/50-55 кг/м³
Колір світло-сірий, тканина із зносостійкистю тканини не менше 100000 циклів 
Максимальне навантаження 120 кг
Аналог - Софа EGENSE 2-місна св.сірий</t>
  </si>
  <si>
    <t>Демонтаж сталевого панельного радіатора 500х1500 мм</t>
  </si>
  <si>
    <t>Влаштування дверного прорізу в стіні з цегли (товщиною 250 мм), 800х2500 мм</t>
  </si>
  <si>
    <t>Кутник 60х60х4</t>
  </si>
  <si>
    <t>Смуга сталева 50х3</t>
  </si>
  <si>
    <t>Дошка обрізна 25х200 мм (сосна), 1 гат.</t>
  </si>
  <si>
    <t>Вогнебіозахист Sika Sikagard-261 W для зовнішніх робіт 5 л</t>
  </si>
  <si>
    <t>Цвяхи будівельні</t>
  </si>
  <si>
    <t>Дослідження, вишукування, вимірювання випробування відповідно до вимог чинних Нормативних документів</t>
  </si>
  <si>
    <t>Огородження траншей, котлованів (червоно-біла лента)</t>
  </si>
  <si>
    <t>Трамбування та стабілізація ґрунтової основи земляного полотна при використанні геотекстильного матеріалу</t>
  </si>
  <si>
    <t>Розділ 3. Офіс складу 1, 2 поверх</t>
  </si>
  <si>
    <t>Туя західна Смарагд (Thuja occidentalis Smaragd), 110-120 см</t>
  </si>
  <si>
    <t>Сутінкове реле Hager EEN100 230В/16А</t>
  </si>
  <si>
    <t xml:space="preserve">Провідник плоский OBO Bettermann 5052 V4A 30X3.5, бухта 50 м, нерж. сталь </t>
  </si>
  <si>
    <t>Утримувач плоского провідника OBO Bettermann 30 мм., з отвором 6,5 мм., FT (5032032) з дюбелем в комплекті</t>
  </si>
  <si>
    <t>Болт з нерж сталі М6х30 мм та 2 гайками М6</t>
  </si>
  <si>
    <t>Наконечник кабельний мідний для кабелю 6 мм2 з отвором під болт М6</t>
  </si>
  <si>
    <t>Кабель заземлення (жовто зелений) ПВ-3 6 мм2 (Одескабель)</t>
  </si>
  <si>
    <t>Демонтаж бетонного покриття 100 мм</t>
  </si>
  <si>
    <t>Улаштування бетонних шарів (Н=200мм) бетон В 25, крупнiсть заповнювача 20-40мм з укриттям плівкою</t>
  </si>
  <si>
    <t>Кабель силовий ВВГ нгд 4х4,0, Одескабель</t>
  </si>
  <si>
    <t>Монтаж кабельного колодязя</t>
  </si>
  <si>
    <t>Кабель ВВГнг 3х4,0 Одескабель</t>
  </si>
  <si>
    <t>Монтаж шафи розподільчої</t>
  </si>
  <si>
    <t>Щит IP44 500x300x161 Univers IP44</t>
  </si>
  <si>
    <t>Кабель ВВГнг 3х1,5 Одескабель</t>
  </si>
  <si>
    <t>Поетапний топогеодезичний контроль завиконанням робіт відповідного до чинного Законодавства з розробкою виконавчоъ зйомки (паперовий 2 екз. та цифровий варіант - USB FLASH), вартість за послугу на весь період робіт</t>
  </si>
  <si>
    <t xml:space="preserve">Розробка виконавчої документації (паперовий 2 екз. та цифровий варіант - USB FLASH), вартість за послуги на весь період робіт </t>
  </si>
  <si>
    <t xml:space="preserve">Розбирання покриттів фальцевої покрівлі </t>
  </si>
  <si>
    <t>Влаштування каркасу для покриття профільованого листа 
(каркас монтуєтья по існуючим балкам зі швеллера 8П)</t>
  </si>
  <si>
    <t>Саморіз по металу зі свердлом (TEX) 4,2 х 45 мм</t>
  </si>
  <si>
    <t>Лист оцинкований, товщ. 0,55 мм, цинкування 75 г/м2, товщ. фарбування 25 мкм, колір RAL9003</t>
  </si>
  <si>
    <t>Виготовлення та монтаж елементів з гнутого металу</t>
  </si>
  <si>
    <t>Влаштування заземлння щитової</t>
  </si>
  <si>
    <t>Розробка грунту вручну, зачистка дна i стiнок вручну з викидом ґрунту в котлованах i траншеях, глибина траншеї 0,8 м</t>
  </si>
  <si>
    <t>Улаштування піщаної основи під трубопроводи (100 мм)</t>
  </si>
  <si>
    <t>Улаштування підлогових покриттів з керамічних плиток на розчині із сухої клеючої суміші, кількість плиток в 1 м2 понад 7 до 12 шт з підрізкою кутів під 45 градусів з урахуванням влуштування плинтусів на висоту 100 мм</t>
  </si>
  <si>
    <t xml:space="preserve">Заміна обшивки будівлі з профільованого листа по існуючому каркасу (висота будівлі до 5 м), каркас без змін </t>
  </si>
  <si>
    <t>Профнастил ПС-8 Німеччина з матовим покриттям 0,5мм RAL 1015 (мат.)</t>
  </si>
  <si>
    <t>Супердифузійна мембрана "Extreme" 140г/м2 1.5х50 (синій)</t>
  </si>
  <si>
    <t>Монтаж світлодіоного інформаційного табло 600х300 мм, 220В</t>
  </si>
  <si>
    <t xml:space="preserve">Метеостанция часы термометр барометр гигрометр. 600х300 
Одночасне відображення наступних параметрів: температура (гр.С), вологість (%), поточний час
Спосіб відображення - світлодіодна матриця
Колір світлодіодів - червоний або синій або білий 
Живлення - 220 Вольт
Монтаж на стіну
Захист IP65
</t>
  </si>
  <si>
    <t>Монтаж IP відеодомофону</t>
  </si>
  <si>
    <t>IP домофон Dahua DHI-VTH2421FB-P Black</t>
  </si>
  <si>
    <t>IP-панель виклику Dahua DHI-VTO2211G-WP-S2 Black (99-00020144)</t>
  </si>
  <si>
    <t>Демонтаж бетонної стяжки підлоги Н&lt;100 мм</t>
  </si>
  <si>
    <t>Сітка армувальна металева 100х100х5</t>
  </si>
  <si>
    <t>Підготовка основи під стяжку по грунту з трамбуванням</t>
  </si>
  <si>
    <t>Фарбування підлоги у 2 шари</t>
  </si>
  <si>
    <t>Грунт для бетонної підлоги Київський лакофарбовий завод Диспо</t>
  </si>
  <si>
    <t>Фарба Kompozit для бетонної підлоги АК-11 база під тонування шовковистий мат 2,8кг</t>
  </si>
  <si>
    <t>Розділ 5. Силові мережі 0,4 кВ та щитова</t>
  </si>
  <si>
    <t>Влаштування стяжки підлоги (120 мм)</t>
  </si>
  <si>
    <t xml:space="preserve">Двері металеві протипожежні двостулкові 800 + 800 мм з монтажем, рама тощиною 100 мм (профільна труба 60х40 мм + 40х60 мм), стулка товщиною 75 мм, листовий метал 1,5мм.
Колір RAL 9003 (або близький).
Внутрішнє утеплення вогнестійка базальтова вата, протипожежна стійкість 60 хвилин.
Два контури ущільнювача протипожежні спінюючі.
Три петлі для протипожежних дверей  IBFM 543 (або аналог).
Замок для протипожежних дверей ISEO 216120654P (або аналог).
Ручка протипожежна ISEO 032413 SILVER mov-mov (або аналог).
Циліндр  ключ/ключ, з набором ключів (мінімум три ключі).
Лиштва  з однієї сторони шириною 70 мм.
Поріг з накладкою з нержавіючої сталі.
Розмір 1900х2050 мм
</t>
  </si>
  <si>
    <t>Комплект фітінгів для поліпропілену діам. 25 мм (за виключенням фітингів PPR/метал)</t>
  </si>
  <si>
    <t>Комплект фітингів для труби ДУ32 (за виключенням фітингів PPR/метал)</t>
  </si>
  <si>
    <t>Комплект фітингів для труби ДУ25 (за виключенням фітингів PPR/метал)</t>
  </si>
  <si>
    <t>Комплект фітингів для труби ДУ20 (за виключенням фітингів PPR/метал)</t>
  </si>
  <si>
    <t>Розділ 6. Приміщення складу</t>
  </si>
  <si>
    <t>Розділ 7. Фарбування внутрішніх стін складу (встановлені стелажні системи без ТМЦ)</t>
  </si>
  <si>
    <t>Розділ 8. Комплектація вантажної рампи.</t>
  </si>
  <si>
    <t>Розділ 9. Заміна склопакетів вікон складу.</t>
  </si>
  <si>
    <t>Демонтаж котла твердопаливного Р=80 кВт</t>
  </si>
  <si>
    <t>Демонтаж труби димовидалення Д300 мм, Н=9 м (по зовнішній стіні будівлі)</t>
  </si>
  <si>
    <t>Демонтаж ємності металевої, трубопроводів та обв'язки</t>
  </si>
  <si>
    <t>Демонтаж металевого огородження</t>
  </si>
  <si>
    <t>Демонтаж цегляної кладки</t>
  </si>
  <si>
    <t>Демонтаж ПВХ вікон</t>
  </si>
  <si>
    <t>Влаштування каркасу з профільних сталевих труб різного перетину зі зварюванням</t>
  </si>
  <si>
    <t>Труба профільна 100х100х3, 100х50х3 (розмір уточнюється при виконанні робіт)</t>
  </si>
  <si>
    <t>Перемічка ПБ 180х10х20-10Н*</t>
  </si>
  <si>
    <t>Штукатурка стін цементно вапняними сумішами (20 мм) під фарбування</t>
  </si>
  <si>
    <t>Siltek PМ-114 Штукатурка стартова для газобетону</t>
  </si>
  <si>
    <t>Влаштування кабель каналу в підлозі з бетону (перетин 600х400 мм)</t>
  </si>
  <si>
    <t>Фанера ФСФ водостійка ламінована 18 мм</t>
  </si>
  <si>
    <t>Консоль стінова Walraven RapidRail 30х15х300 мм</t>
  </si>
  <si>
    <t>Кутник сталевий 40х40х4</t>
  </si>
  <si>
    <t>Решітка оцинкована 595х1000, товщина 40</t>
  </si>
  <si>
    <t>Влаштування стяжки підлоги (150-200 мм)</t>
  </si>
  <si>
    <t>Монтаж котлів твердопаливних</t>
  </si>
  <si>
    <t>Trio Uni Pellet/Plus 80 кВт з бункером для автоподачі пелет (300 л)</t>
  </si>
  <si>
    <t>Труба димовидалення, теплоізольована (сендвіч), нержавіюча сталь, д.250, комплект, висота 10 м з комплектом кріплень</t>
  </si>
  <si>
    <t>Монтаж бойлерів непрямого нагріву</t>
  </si>
  <si>
    <t>Об'єми 3000 л
Монтаж підлоговий
Режим роботи опалення
Форма циліндрична
Підведення води збоку
Максимальна температура 110 °C
Робочий тиск 6 бар
Матеріал бака сталь
Технологічні особливості з теплоізоляцією
4 теплообмінника (20 кВт + 25 кВт + 30 кВт + 50 кВт)
Матеріал теплообмінника нержавіюча сталь
Матеріал теплоізоляції пінополіуретан
Електричний ТЕН 10 кВт 3ф. 380 В</t>
  </si>
  <si>
    <t>Виготовлення, монтаж гідрострілки ду 250 мм</t>
  </si>
  <si>
    <t>Гідрострілка індивідуального виготовлення ду 250 мм (відповідно до ескізу у додатку)</t>
  </si>
  <si>
    <t>Гідрострілка індивідуального виготовлення ду 100 мм (відповідно до ескізу у додатку)</t>
  </si>
  <si>
    <t>Монтаж котлових насосів</t>
  </si>
  <si>
    <t>Циркуляційний насос Wilo Stratos PICO 30/1-6</t>
  </si>
  <si>
    <t>Монтаж мережевих насосів</t>
  </si>
  <si>
    <t>Циркуляційний насос Wilo Stratos PICO 25/1-4</t>
  </si>
  <si>
    <t xml:space="preserve">Монтаж труби відкритим способом </t>
  </si>
  <si>
    <t>Труба поліпропіленова PPR FIBER армована ДУ63 мм (длоя гарячої та холодної води)</t>
  </si>
  <si>
    <t>Поліетиленова теплоізоляція для труб з ВН. Ø 63 мм та товщина ізоляції 6 мм</t>
  </si>
  <si>
    <t>Хомут Walraven с вкладишем epdm M8/10 D 55-65 мм</t>
  </si>
  <si>
    <t>Винт М8х40 + 3 гайки М8 + 2 шайби М8</t>
  </si>
  <si>
    <t>Кран вентильний PPR ДУ63</t>
  </si>
  <si>
    <t>Коліно PPR 63</t>
  </si>
  <si>
    <t>Муфта PPR 63</t>
  </si>
  <si>
    <t>Трійник PPR 63х63х63</t>
  </si>
  <si>
    <t>Муфта різьбова внутрішня 63х2" "американка"</t>
  </si>
  <si>
    <t>Муфта різьбова зовнішня "американка" 63х2"</t>
  </si>
  <si>
    <t>Муфта різьбова внутрішня 32х1" "американка"</t>
  </si>
  <si>
    <t>Муфта різьбова зовнішня "американка" 32х1"</t>
  </si>
  <si>
    <t>Муфта різьбова внутрішня 25х3/4" "американка"</t>
  </si>
  <si>
    <t>Муфта різьбова зовнішня "американка" 25 х3/4"</t>
  </si>
  <si>
    <t>Муфта різьбова внутрішня 20х1/2" "американка"</t>
  </si>
  <si>
    <t>Муфта різьбова зовнішня "американка" 20х1/2"</t>
  </si>
  <si>
    <t>Трійник PPR / метал 63х1/2х63</t>
  </si>
  <si>
    <t>Трійник PPR / метал 32х1/2х32</t>
  </si>
  <si>
    <t>Трійник PPR / метал 25х1/2х25</t>
  </si>
  <si>
    <t>Кран вентильний PPR ДУ32</t>
  </si>
  <si>
    <t>Монтаж насосу дренажного</t>
  </si>
  <si>
    <t>Насос для дренажу Grundfos Unilift KP.350.AV.1 кабель 5 м 013N1400</t>
  </si>
  <si>
    <t>Монтж обладнання керування, обладнання КВПтаА</t>
  </si>
  <si>
    <t>Металевий корпус Аско-Укрем Ubox з монтажною панеллю 1000х650х300мм IP65</t>
  </si>
  <si>
    <t>Автоматичний вимикач Schneider Electric iK60 3P 40A C</t>
  </si>
  <si>
    <t>Автоматичний вимикач Schneider Electric RESI9 6кА 3P 25A C</t>
  </si>
  <si>
    <t>Контактор 63A ESC463 (4НО, 230В) 3м Hager</t>
  </si>
  <si>
    <t>Контактор Hager 25A ESC225 (2НВ, 230В) 1м</t>
  </si>
  <si>
    <t>Герметичні вводи 4 х PG-29 + 10 х PG21 + 10 х PG15</t>
  </si>
  <si>
    <t>Провід ПВ3 10 мм</t>
  </si>
  <si>
    <t>Провід ПВ3 1,5 мм</t>
  </si>
  <si>
    <t>ПЛК МИК-52-31-03-03-03-03-03-03-03-03-04-Р0.75-Р0,75-000-220-1-UA "Мікрол"</t>
  </si>
  <si>
    <t>Індикатор ІТМ-16-00-12-12-0,75-220 "Мікрол"</t>
  </si>
  <si>
    <t>Блок перетворення інтерфейсів БПІ 52 "Мікрол"</t>
  </si>
  <si>
    <t>8-ми канальний модуль аналогового введення RIO-5N-AIU8-11-220</t>
  </si>
  <si>
    <t>Сповіщувач світлозвуковий Гермет-3</t>
  </si>
  <si>
    <t>Блок живлення нестабілізований БП24-2к</t>
  </si>
  <si>
    <t>Аварійна кнопка «грибок» EMAS CP200EA30 з ключем D=30мм з фіксацією та повернення поворотом (1НЗ)</t>
  </si>
  <si>
    <t>Моноблочна втоплена кнопка ETI 004771471 ECF-11-G (1NO+1NC зелена)</t>
  </si>
  <si>
    <t>Моноблочна втоплена кнопка ETI 004771470 ECF-11-R (1NO+1NC червона)</t>
  </si>
  <si>
    <t>Перемикач щитовий E.NEXT 8367-200 LK16/1.216-ZP/45 1p 0-1 16А</t>
  </si>
  <si>
    <t>Пакетний перемикач E.NEXT i0360002 e.industrial.sb.1-0.3.32</t>
  </si>
  <si>
    <t>SCADA система Visual Intellect (Standart пакет)</t>
  </si>
  <si>
    <t>Блок перетворення інтерфейсів "Мікрол" SDS-485</t>
  </si>
  <si>
    <t>Розробка ПЗ на мові програмування FBD ((МЭК) IEC 1131-3), вартість за 1 вхідний/вихідний канал пристрою</t>
  </si>
  <si>
    <t>точка вх/вих</t>
  </si>
  <si>
    <t>Розробка мнемосхеми для SCADA VISUAL INTELLECT (вартість із розрахунку за одну точку/параметр візуалізації)</t>
  </si>
  <si>
    <t>Промисловий сенсорний моноблок YuXin СT215 (21,5", Intel Celeron J6412, 8GB DDR4/128G SSD, 2xUSB 3.0 (+hub 4x usb), 2xRJ45, 2xRS232) в комплекті з ліцензійною ОС Windows 11 Professional x64</t>
  </si>
  <si>
    <t>Монтаж системи вентиляції з рекуператором</t>
  </si>
  <si>
    <t>Припливно-витяжна установка Вентс ВУТ 100 П міні з пультом керування та комплектом кріплень</t>
  </si>
  <si>
    <t>Повітровід оцинкований 125 мм</t>
  </si>
  <si>
    <t>Трійник 125/100 оцинкований</t>
  </si>
  <si>
    <t>Відведення 90-125 оцинкований</t>
  </si>
  <si>
    <t>Алюмінієвий скотч АЛТ 050/30</t>
  </si>
  <si>
    <t>Хомут ХЦК 125</t>
  </si>
  <si>
    <t>Хомут Х 125</t>
  </si>
  <si>
    <t>Вентс АМ 125 ВРФ Н анемостат з нержавіючої сталі</t>
  </si>
  <si>
    <t>Накладна решітка Вентс МВМ 125 б Н зі сталі</t>
  </si>
  <si>
    <t>Утеплювач для трубопроводів д.вн.125 мм</t>
  </si>
  <si>
    <t>Монтаж обладнання КВПтаА (включаючі встановлення проміжних елементів, наприклад захисна гільза, грьохходовий кран)</t>
  </si>
  <si>
    <t xml:space="preserve">Термоопор з комутаційною головкою ДТС035-РТ100-В-2-60-МГ (постачається з свідоцтвом про державну </t>
  </si>
  <si>
    <t xml:space="preserve">шт </t>
  </si>
  <si>
    <t>Гільза захисна термоопору ГЗ.16.3.1.1.65</t>
  </si>
  <si>
    <t>Датчик надлишкового тиску ПД100-Н1,0-311-1,0</t>
  </si>
  <si>
    <t>Датчик температури ДТС125Л-РТ100.В2.60</t>
  </si>
  <si>
    <t>Кран трьохходовой под манометр М20х1,5 х 1/2" латунь</t>
  </si>
  <si>
    <t>Манометр ДМ 05-МП-3У 100-1,0 МПа кл.т.1,5 М20х1,5 радиальный</t>
  </si>
  <si>
    <t>Маркування датчиків навісним шильдиком</t>
  </si>
  <si>
    <t>Монтаж сигнального кабелю відкритим способом (з приєднанням датчиків)</t>
  </si>
  <si>
    <t xml:space="preserve">Кабель контрольний мідний гнучкий екранований переріз 2х1 мм.кв марки FR2OH2R16 450/750 V (5 класу гнучкості) </t>
  </si>
  <si>
    <t>Монтаж ввідного щита</t>
  </si>
  <si>
    <t>Багатофункціональне реле контролю фаз ETI HRN-100 3F 2x5A AC1 (2470303)</t>
  </si>
  <si>
    <t>Автоматичний вимикач Schneider Electric iK60 3P 25A C</t>
  </si>
  <si>
    <t>Автоматичний вимикач Schneider Electric iK60 3P 16A C</t>
  </si>
  <si>
    <t>Щит на 18 модулів 13982 Schneider Electric Mureva</t>
  </si>
  <si>
    <t>Монтаж станції водопідготовки</t>
  </si>
  <si>
    <t>Система очистки води Ecosoft FK1054CIMIXA</t>
  </si>
  <si>
    <t>Сіль для регенерації Ecosoft Ecosil 25кг</t>
  </si>
  <si>
    <t>Комплект фітингів для приєднання</t>
  </si>
  <si>
    <t>Монтаж труби відкритим способом вздовж кабельного лотка</t>
  </si>
  <si>
    <t>Хомут Walraven с вкладышем epdm M8/10 D 38-46 мм</t>
  </si>
  <si>
    <t>Монтаж насосних груп та сонячного колетора на покрівлі складу</t>
  </si>
  <si>
    <t>Регулюючий колектор FAR з 4 відводами 1"x3/4" (FK 3824 134) с заглушкою 1"</t>
  </si>
  <si>
    <t>Насос циркуляційний для систем опалення Grundfos ALPHA1 L 25-60 180</t>
  </si>
  <si>
    <t>Монтажний комплект для насосу Grundfos ALPHA1 L 25-60 180</t>
  </si>
  <si>
    <t>Монтаж бойлеру непрямого нагріву, 200 л</t>
  </si>
  <si>
    <t>Бойлер непрямого нагріву Aqua-world 1 200 л мідний теплообмінник нержавіючий бак (ТБ101-10)</t>
  </si>
  <si>
    <t>Монтаж сонячного колектора на вакуумних трубах</t>
  </si>
  <si>
    <t>Сонячний колектор на вакуумних трубах 25 (ТС001-25)</t>
  </si>
  <si>
    <t>Насосна станція Wilo для сонячного колектора геліосистеми SR961 Солар</t>
  </si>
  <si>
    <t>Монтаж та підключення водяних тепловентиляторів</t>
  </si>
  <si>
    <t>Водяний тепловентилятор Flowair LEO L1 з консоллю в комплекті, з кріпленнями та метизами</t>
  </si>
  <si>
    <t>Монтаж та підключення системи керування водяних тепловентиляторів</t>
  </si>
  <si>
    <t>Регулятор швидкості TS</t>
  </si>
  <si>
    <t>Гідроізоляція примикань</t>
  </si>
  <si>
    <t>Кутник оцинкований 100х100, , товщ. 0,55 мм, цинкування 75 г/м2, товщ. фарбування 25 мкм, колір RAL9003</t>
  </si>
  <si>
    <t>Герметик бітумний CERESIT CS 27, 300мл</t>
  </si>
  <si>
    <t>Дюбель анкерний Bierbah TDN 6x35 Київ</t>
  </si>
  <si>
    <t>Саморіз покрівельний та шайба (білий) 4,8x35 мм</t>
  </si>
  <si>
    <t>Зашивка віконних проємів сіткою</t>
  </si>
  <si>
    <t>Сітка канільована складно-рифлена 50х50х3 мм</t>
  </si>
  <si>
    <t>Анкер розпірний snapt 8x65 мм 1 шт.</t>
  </si>
  <si>
    <t>Шайба М8 х 40</t>
  </si>
  <si>
    <t>Розділ 10. Опалення складу, котельня</t>
  </si>
  <si>
    <t>Розділ 11. Озеленення.</t>
  </si>
  <si>
    <t>Розділ 12. Влаштування електропостачання (малий склад, навіс)</t>
  </si>
  <si>
    <t>Розділ 13. Оздоблення малого складу</t>
  </si>
  <si>
    <t>Розділ 14. Зашивка вікон</t>
  </si>
  <si>
    <t>Розділ 15. Інші роботи обов'язкові до виконання</t>
  </si>
  <si>
    <t>Додаток 2 до Запиту</t>
  </si>
  <si>
    <t>Форма цінової пропозиції</t>
  </si>
  <si>
    <r>
      <t>Лист гіпсокартонний КНАУФ-</t>
    </r>
    <r>
      <rPr>
        <b/>
        <i/>
        <sz val="26"/>
        <rFont val="Calibri"/>
        <family val="2"/>
        <charset val="204"/>
        <scheme val="minor"/>
      </rPr>
      <t>ГКЛ,</t>
    </r>
    <r>
      <rPr>
        <i/>
        <sz val="26"/>
        <rFont val="Calibri"/>
        <family val="2"/>
        <charset val="204"/>
        <scheme val="minor"/>
      </rPr>
      <t xml:space="preserve"> 12,5 мм</t>
    </r>
  </si>
  <si>
    <t>(Назва Учасника), надає свою цінову пропозицію щодо участі у тендері на закупівлю комплексу послуг з поточному ремонту окремих приміщень та інженерних систем на території об'єкту ТЧХУ в м.Ходорів</t>
  </si>
  <si>
    <t>(Прізвище, ім’я, по батькові, посада,e-mail, контактний телефон).</t>
  </si>
  <si>
    <t xml:space="preserve">"Надаючи свою цінову пропозицію, наша компанія, як Учасник тендеру,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цінової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 (розділу), він повинен врахувати ці витрати у власній пропозиції.
2. Матеріали для виконання цього переліку забезпечує підрядник, якщо договором не передбачено інше.
3. Ціна пропозиції враховує всі податки, мита, інше відповідно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Вартість матеріалів включає витрати на транспортування, навантаження, зберігання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із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включається до вартості робіт по шпаклівки тощо).
17. Вартість робіт включає всі необхідні витрати на виконання робіт у літній період період (наприклад - захист бетону від пересихання).
18. Вартість використання машин та механізмів (власних, орендованих або таких, що використовуються на інших правах власності) включається в одиничні розцінки робіт.
19. Роботи зі спорудження тимчасових виробничих та побутових споруд, необхідних для організації обслуговування будівництва, включаються у вартість робіт.
20. Підрядник зобов’язується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у вартості одиничних розцінок непередбачені матеріали, пов'язані із забезпеченням майданчика джерелами безперебійного живлення та паливом для них.            </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</si>
  <si>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</si>
  <si>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r>
      <t>Строк виконання:  ___________________</t>
    </r>
    <r>
      <rPr>
        <i/>
        <sz val="26"/>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</si>
  <si>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 xml:space="preserve">Місце виконання робіт: </t>
    </r>
    <r>
      <rPr>
        <b/>
        <u/>
        <sz val="26"/>
        <color theme="1"/>
        <rFont val="Times New Roman"/>
        <family val="1"/>
        <charset val="204"/>
      </rPr>
      <t xml:space="preserve">нежитлове приміщення, м. Ходорів </t>
    </r>
    <r>
      <rPr>
        <b/>
        <sz val="26"/>
        <color theme="1"/>
        <rFont val="Times New Roman"/>
        <family val="1"/>
        <charset val="204"/>
      </rPr>
      <t xml:space="preserve"> </t>
    </r>
    <r>
      <rPr>
        <sz val="26"/>
        <color theme="1"/>
        <rFont val="Times New Roman"/>
        <family val="1"/>
        <charset val="204"/>
      </rPr>
      <t>(детальна адреса буде вказана при укладанні договору)</t>
    </r>
  </si>
  <si>
    <t>Надаючи свою пропозицію,</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</si>
  <si>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</si>
  <si>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</si>
  <si>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</si>
  <si>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</si>
  <si>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П.І.Б. керівника</t>
  </si>
  <si>
    <t>Підпис, печатка</t>
  </si>
  <si>
    <t>Дата</t>
  </si>
  <si>
    <t>Ми погоджуємося з умовами договору будівельного підряду  Замовника, який відображено у  Додатку 5 до Запиту.</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</si>
  <si>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ціновій пропозиції.				</t>
  </si>
  <si>
    <r>
      <t xml:space="preserve">Примітка
</t>
    </r>
    <r>
      <rPr>
        <sz val="20"/>
        <color rgb="FF000000"/>
        <rFont val="Times New Roman"/>
        <family val="1"/>
        <charset val="204"/>
      </rPr>
      <t>(зазначити торгову марку у разі використання аналогу або інші відмінності від ТЗ,  у разі наявності)</t>
    </r>
  </si>
  <si>
    <r>
      <t xml:space="preserve">Гарантія: </t>
    </r>
    <r>
      <rPr>
        <b/>
        <u/>
        <sz val="26"/>
        <rFont val="Times New Roman"/>
        <family val="1"/>
        <charset val="204"/>
      </rPr>
      <t>3 роки</t>
    </r>
  </si>
  <si>
    <r>
      <rPr>
        <b/>
        <sz val="28"/>
        <rFont val="Times New Roman"/>
        <family val="1"/>
        <charset val="204"/>
      </rPr>
      <t>Умови оплати:</t>
    </r>
    <r>
      <rPr>
        <sz val="28"/>
        <rFont val="Times New Roman"/>
        <family val="1"/>
        <charset val="204"/>
      </rPr>
      <t xml:space="preserve"> </t>
    </r>
    <r>
      <rPr>
        <sz val="26"/>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</si>
  <si>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t xml:space="preserve">Опис та технічні вимоги наведені у даному додатку
Матеріали, що поставляються, повинні відповідати вимогам, що до них пред'являються. Допускаються більші технічні та функціональні можливості, але не менші.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</si>
</sst>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419]General"/>
    <numFmt numFmtId="165" formatCode="_-* #,##0.00\ [$₴-422]_-;\-* #,##0.00\ [$₴-422]_-;_-* &quot;-&quot;??\ [$₴-422]_-;_-@_-"/>
    <numFmt numFmtId="166" formatCode="0.0"/>
  </numFmts>
  <fonts count="44">
    <font>
      <sz val="11"/>
      <color theme="1"/>
      <name val="Calibri"/>
      <family val="2"/>
      <scheme val="minor"/>
    </font>
    <font>
      <sz val="16"/>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i/>
      <sz val="26"/>
      <color indexed="8"/>
      <name val="Calibri"/>
      <family val="2"/>
      <charset val="204"/>
      <scheme val="minor"/>
    </font>
    <font>
      <i/>
      <sz val="26"/>
      <color theme="1"/>
      <name val="Calibri"/>
      <family val="2"/>
      <charset val="204"/>
      <scheme val="minor"/>
    </font>
    <font>
      <i/>
      <sz val="26"/>
      <color rgb="FF000000"/>
      <name val="Calibri"/>
      <family val="2"/>
      <charset val="204"/>
      <scheme val="minor"/>
    </font>
    <font>
      <b/>
      <i/>
      <sz val="26"/>
      <name val="Calibri"/>
      <family val="2"/>
      <charset val="204"/>
      <scheme val="minor"/>
    </font>
    <font>
      <i/>
      <sz val="26"/>
      <name val="Calibri"/>
      <family val="2"/>
      <charset val="204"/>
      <scheme val="minor"/>
    </font>
    <font>
      <b/>
      <i/>
      <sz val="26"/>
      <color theme="1"/>
      <name val="Calibri"/>
      <family val="2"/>
      <charset val="204"/>
      <scheme val="minor"/>
    </font>
    <font>
      <i/>
      <u/>
      <sz val="26"/>
      <color rgb="FF000000"/>
      <name val="Calibri"/>
      <family val="2"/>
      <charset val="204"/>
      <scheme val="minor"/>
    </font>
    <font>
      <i/>
      <u/>
      <sz val="26"/>
      <color rgb="FF000000"/>
      <name val="Times New Roman"/>
      <family val="1"/>
      <charset val="204"/>
    </font>
    <font>
      <b/>
      <i/>
      <sz val="26"/>
      <color theme="1"/>
      <name val="Times New Roman"/>
      <family val="1"/>
      <charset val="204"/>
    </font>
    <font>
      <i/>
      <sz val="26"/>
      <color theme="1"/>
      <name val="Times New Roman"/>
      <family val="1"/>
      <charset val="204"/>
    </font>
    <font>
      <sz val="26"/>
      <color theme="1"/>
      <name val="Times New Roman"/>
      <family val="1"/>
      <charset val="204"/>
    </font>
    <font>
      <b/>
      <sz val="26"/>
      <color theme="1"/>
      <name val="Times New Roman"/>
      <family val="1"/>
      <charset val="204"/>
    </font>
    <font>
      <b/>
      <sz val="26"/>
      <color rgb="FF000000"/>
      <name val="Times New Roman"/>
      <family val="1"/>
      <charset val="204"/>
    </font>
    <font>
      <sz val="26"/>
      <color rgb="FF000000"/>
      <name val="Times New Roman"/>
      <family val="1"/>
      <charset val="204"/>
    </font>
    <font>
      <b/>
      <i/>
      <sz val="26"/>
      <color rgb="FF000000"/>
      <name val="Times New Roman"/>
      <family val="1"/>
      <charset val="204"/>
    </font>
    <font>
      <i/>
      <sz val="26"/>
      <name val="Times New Roman"/>
      <family val="1"/>
      <charset val="204"/>
    </font>
    <font>
      <i/>
      <sz val="36"/>
      <color theme="1"/>
      <name val="Times New Roman"/>
      <family val="1"/>
      <charset val="204"/>
    </font>
    <font>
      <sz val="36"/>
      <color theme="1"/>
      <name val="Times New Roman"/>
      <family val="1"/>
      <charset val="204"/>
    </font>
    <font>
      <i/>
      <sz val="32"/>
      <name val="Times New Roman"/>
      <family val="1"/>
      <charset val="204"/>
    </font>
    <font>
      <sz val="18"/>
      <color theme="1"/>
      <name val="Times New Roman"/>
      <family val="1"/>
      <charset val="204"/>
    </font>
    <font>
      <b/>
      <u/>
      <sz val="26"/>
      <color theme="1"/>
      <name val="Times New Roman"/>
      <family val="1"/>
      <charset val="204"/>
    </font>
    <font>
      <b/>
      <i/>
      <sz val="11"/>
      <color theme="1"/>
      <name val="Times New Roman"/>
      <family val="1"/>
      <charset val="204"/>
    </font>
    <font>
      <sz val="12"/>
      <color rgb="FF000000"/>
      <name val="ISOCPEUR"/>
      <family val="2"/>
      <charset val="204"/>
    </font>
    <font>
      <sz val="11"/>
      <color rgb="FF000000"/>
      <name val="Calibri"/>
      <family val="2"/>
    </font>
    <font>
      <sz val="16"/>
      <color rgb="FF000000"/>
      <name val="Times New Roman"/>
      <family val="1"/>
      <charset val="204"/>
    </font>
    <font>
      <sz val="26"/>
      <color theme="1"/>
      <name val="Calibri"/>
      <family val="2"/>
      <scheme val="minor"/>
    </font>
    <font>
      <b/>
      <i/>
      <sz val="26"/>
      <color rgb="FF000000"/>
      <name val="Calibri"/>
      <family val="2"/>
      <charset val="204"/>
      <scheme val="minor"/>
    </font>
    <font>
      <sz val="20"/>
      <color rgb="FF000000"/>
      <name val="Times New Roman"/>
      <family val="1"/>
      <charset val="204"/>
    </font>
    <font>
      <b/>
      <sz val="26"/>
      <name val="Times New Roman"/>
      <family val="1"/>
      <charset val="204"/>
    </font>
    <font>
      <b/>
      <u/>
      <sz val="26"/>
      <name val="Times New Roman"/>
      <family val="1"/>
      <charset val="204"/>
    </font>
    <font>
      <sz val="26"/>
      <name val="Times New Roman"/>
      <family val="1"/>
      <charset val="204"/>
    </font>
    <font>
      <b/>
      <sz val="28"/>
      <name val="Times New Roman"/>
      <family val="1"/>
      <charset val="204"/>
    </font>
    <font>
      <sz val="28"/>
      <name val="Times New Roman"/>
      <family val="1"/>
      <charset val="204"/>
    </font>
    <font>
      <sz val="16"/>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164" fontId="8" fillId="0" borderId="0" applyBorder="0" applyProtection="0"/>
    <xf numFmtId="0" fontId="9" fillId="0" borderId="0"/>
    <xf numFmtId="44" fontId="7" fillId="0" borderId="0" applyFont="0" applyFill="0" applyBorder="0" applyAlignment="0" applyProtection="0"/>
    <xf numFmtId="0" fontId="7" fillId="0" borderId="0"/>
  </cellStyleXfs>
  <cellXfs count="233">
    <xf numFmtId="0" fontId="0" fillId="0" borderId="0" xfId="0"/>
    <xf numFmtId="0" fontId="1" fillId="0" borderId="0" xfId="0" applyFont="1"/>
    <xf numFmtId="0" fontId="1" fillId="0" borderId="0" xfId="0" applyFont="1" applyAlignment="1">
      <alignment horizontal="center" vertical="center"/>
    </xf>
    <xf numFmtId="0" fontId="3" fillId="0" borderId="0" xfId="0" applyFont="1" applyAlignment="1">
      <alignment horizontal="center"/>
    </xf>
    <xf numFmtId="4" fontId="3" fillId="0" borderId="0" xfId="0" applyNumberFormat="1" applyFont="1" applyAlignment="1">
      <alignment horizontal="right"/>
    </xf>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2" fillId="0" borderId="0" xfId="0" applyFont="1"/>
    <xf numFmtId="0" fontId="2" fillId="0" borderId="0" xfId="0" applyFont="1" applyAlignment="1">
      <alignment vertical="center"/>
    </xf>
    <xf numFmtId="0" fontId="1" fillId="0" borderId="0" xfId="0" applyFont="1" applyAlignment="1">
      <alignment horizontal="center"/>
    </xf>
    <xf numFmtId="4" fontId="1" fillId="0" borderId="0" xfId="0" applyNumberFormat="1" applyFont="1" applyAlignment="1">
      <alignment horizontal="center"/>
    </xf>
    <xf numFmtId="4" fontId="2" fillId="0" borderId="0" xfId="0" applyNumberFormat="1" applyFont="1" applyAlignment="1">
      <alignment horizontal="center" vertical="center"/>
    </xf>
    <xf numFmtId="4" fontId="2" fillId="0" borderId="0" xfId="0" applyNumberFormat="1" applyFont="1" applyAlignment="1">
      <alignment horizontal="center"/>
    </xf>
    <xf numFmtId="4" fontId="3" fillId="0" borderId="0" xfId="0" applyNumberFormat="1" applyFont="1" applyAlignment="1">
      <alignment horizontal="center"/>
    </xf>
    <xf numFmtId="0" fontId="5" fillId="0" borderId="0" xfId="0" applyFont="1" applyAlignment="1">
      <alignment horizontal="center" vertical="center" wrapText="1"/>
    </xf>
    <xf numFmtId="4" fontId="5" fillId="0" borderId="0" xfId="0" applyNumberFormat="1" applyFont="1" applyAlignment="1">
      <alignment horizontal="center" vertical="center" wrapText="1"/>
    </xf>
    <xf numFmtId="4" fontId="4" fillId="0" borderId="0" xfId="0" applyNumberFormat="1" applyFont="1" applyAlignment="1">
      <alignment horizontal="center" vertical="top"/>
    </xf>
    <xf numFmtId="166" fontId="1" fillId="0" borderId="0" xfId="0" applyNumberFormat="1" applyFont="1" applyAlignment="1">
      <alignment horizontal="center"/>
    </xf>
    <xf numFmtId="166" fontId="3" fillId="0" borderId="0" xfId="0" applyNumberFormat="1" applyFont="1" applyAlignment="1">
      <alignment horizontal="center"/>
    </xf>
    <xf numFmtId="0" fontId="10" fillId="3" borderId="1" xfId="0" applyFont="1" applyFill="1" applyBorder="1" applyAlignment="1">
      <alignment horizontal="center" vertical="top" wrapText="1"/>
    </xf>
    <xf numFmtId="0" fontId="10" fillId="3" borderId="1" xfId="0" applyFont="1" applyFill="1" applyBorder="1" applyAlignment="1">
      <alignment vertical="top" wrapText="1"/>
    </xf>
    <xf numFmtId="0" fontId="11" fillId="3" borderId="1" xfId="0" applyFont="1" applyFill="1" applyBorder="1" applyAlignment="1">
      <alignment horizontal="center" vertical="top" wrapText="1"/>
    </xf>
    <xf numFmtId="2" fontId="11" fillId="3" borderId="1" xfId="0" applyNumberFormat="1" applyFont="1" applyFill="1" applyBorder="1" applyAlignment="1">
      <alignment horizontal="center" vertical="top" wrapText="1"/>
    </xf>
    <xf numFmtId="165" fontId="10" fillId="3" borderId="1" xfId="0" applyNumberFormat="1" applyFont="1" applyFill="1" applyBorder="1" applyAlignment="1">
      <alignment horizontal="center" vertical="top" wrapText="1"/>
    </xf>
    <xf numFmtId="165" fontId="12" fillId="3" borderId="1" xfId="0" applyNumberFormat="1" applyFont="1" applyFill="1" applyBorder="1" applyAlignment="1">
      <alignment horizontal="center" vertical="top"/>
    </xf>
    <xf numFmtId="0" fontId="12" fillId="3" borderId="1" xfId="0" applyFont="1" applyFill="1" applyBorder="1" applyAlignment="1">
      <alignment vertical="top"/>
    </xf>
    <xf numFmtId="0" fontId="12" fillId="3" borderId="1" xfId="0" applyFont="1" applyFill="1" applyBorder="1" applyAlignment="1">
      <alignment horizontal="center" vertical="top"/>
    </xf>
    <xf numFmtId="2" fontId="12" fillId="3" borderId="1" xfId="0" applyNumberFormat="1" applyFont="1" applyFill="1" applyBorder="1" applyAlignment="1">
      <alignment horizontal="center" vertical="top"/>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1" fillId="0" borderId="1" xfId="0" applyFont="1" applyBorder="1" applyAlignment="1">
      <alignment horizontal="center" vertical="top" wrapText="1"/>
    </xf>
    <xf numFmtId="2" fontId="11" fillId="0" borderId="1" xfId="0" applyNumberFormat="1" applyFont="1" applyBorder="1" applyAlignment="1">
      <alignment horizontal="center" vertical="top" wrapText="1"/>
    </xf>
    <xf numFmtId="165" fontId="10" fillId="0" borderId="1" xfId="0" applyNumberFormat="1" applyFont="1" applyBorder="1" applyAlignment="1">
      <alignment horizontal="center" vertical="top" wrapText="1"/>
    </xf>
    <xf numFmtId="165" fontId="12" fillId="0" borderId="1" xfId="0" applyNumberFormat="1" applyFont="1" applyBorder="1" applyAlignment="1">
      <alignment horizontal="center" vertical="top"/>
    </xf>
    <xf numFmtId="0" fontId="12" fillId="0" borderId="1" xfId="0" applyFont="1" applyBorder="1" applyAlignment="1">
      <alignment vertical="top"/>
    </xf>
    <xf numFmtId="0" fontId="12" fillId="0" borderId="1" xfId="0" applyFont="1" applyBorder="1" applyAlignment="1">
      <alignment horizontal="center" vertical="top"/>
    </xf>
    <xf numFmtId="2" fontId="12" fillId="0" borderId="1" xfId="0" applyNumberFormat="1" applyFont="1" applyBorder="1" applyAlignment="1">
      <alignment horizontal="center" vertical="top"/>
    </xf>
    <xf numFmtId="2" fontId="11" fillId="0" borderId="1" xfId="0" applyNumberFormat="1" applyFont="1" applyBorder="1" applyAlignment="1">
      <alignment horizontal="center" vertical="top"/>
    </xf>
    <xf numFmtId="0" fontId="12" fillId="0" borderId="1" xfId="0" applyFont="1" applyBorder="1" applyAlignment="1">
      <alignment vertical="top" wrapText="1"/>
    </xf>
    <xf numFmtId="2" fontId="14" fillId="0" borderId="1" xfId="0" applyNumberFormat="1" applyFont="1" applyBorder="1" applyAlignment="1">
      <alignment horizontal="center" vertical="top"/>
    </xf>
    <xf numFmtId="2" fontId="12" fillId="0" borderId="1" xfId="0" applyNumberFormat="1" applyFont="1" applyBorder="1" applyAlignment="1">
      <alignment horizontal="center" vertical="top" wrapText="1"/>
    </xf>
    <xf numFmtId="2" fontId="11" fillId="3" borderId="1" xfId="0" applyNumberFormat="1" applyFont="1" applyFill="1" applyBorder="1" applyAlignment="1">
      <alignment horizontal="center" vertical="top"/>
    </xf>
    <xf numFmtId="4" fontId="14" fillId="0" borderId="1" xfId="0" applyNumberFormat="1" applyFont="1" applyBorder="1" applyAlignment="1">
      <alignment horizontal="center"/>
    </xf>
    <xf numFmtId="2" fontId="14" fillId="0" borderId="1" xfId="0" applyNumberFormat="1" applyFont="1" applyBorder="1" applyAlignment="1">
      <alignment horizontal="center"/>
    </xf>
    <xf numFmtId="165" fontId="14" fillId="0" borderId="1" xfId="0" applyNumberFormat="1" applyFont="1" applyBorder="1" applyAlignment="1">
      <alignment horizontal="center"/>
    </xf>
    <xf numFmtId="2" fontId="10" fillId="0" borderId="1" xfId="0" applyNumberFormat="1" applyFont="1" applyBorder="1" applyAlignment="1">
      <alignment horizontal="center" vertical="top" wrapText="1"/>
    </xf>
    <xf numFmtId="4" fontId="14" fillId="0" borderId="1" xfId="0" applyNumberFormat="1" applyFont="1" applyBorder="1" applyAlignment="1">
      <alignment wrapText="1"/>
    </xf>
    <xf numFmtId="0" fontId="11" fillId="0" borderId="1" xfId="0" applyFont="1" applyBorder="1" applyAlignment="1">
      <alignment vertical="center" wrapText="1"/>
    </xf>
    <xf numFmtId="0" fontId="12" fillId="3" borderId="1" xfId="0" applyFont="1" applyFill="1" applyBorder="1" applyAlignment="1">
      <alignment vertical="top" wrapText="1"/>
    </xf>
    <xf numFmtId="4" fontId="14" fillId="3" borderId="1" xfId="0" applyNumberFormat="1" applyFont="1" applyFill="1" applyBorder="1" applyAlignment="1">
      <alignment wrapText="1"/>
    </xf>
    <xf numFmtId="4" fontId="14" fillId="3" borderId="1" xfId="0" applyNumberFormat="1" applyFont="1" applyFill="1" applyBorder="1" applyAlignment="1">
      <alignment horizontal="center" wrapText="1"/>
    </xf>
    <xf numFmtId="2" fontId="14" fillId="3" borderId="1" xfId="0" applyNumberFormat="1" applyFont="1" applyFill="1" applyBorder="1" applyAlignment="1">
      <alignment horizontal="center" wrapText="1"/>
    </xf>
    <xf numFmtId="4" fontId="14" fillId="0" borderId="1" xfId="0" applyNumberFormat="1" applyFont="1" applyBorder="1" applyAlignment="1">
      <alignment horizontal="center" wrapText="1"/>
    </xf>
    <xf numFmtId="2" fontId="14" fillId="0" borderId="1" xfId="0" applyNumberFormat="1" applyFont="1" applyBorder="1" applyAlignment="1">
      <alignment horizontal="center" wrapText="1"/>
    </xf>
    <xf numFmtId="4" fontId="14" fillId="0" borderId="1" xfId="0" applyNumberFormat="1" applyFont="1" applyBorder="1" applyAlignment="1">
      <alignment vertical="top" wrapText="1"/>
    </xf>
    <xf numFmtId="0" fontId="12" fillId="3" borderId="1" xfId="0" applyFont="1" applyFill="1" applyBorder="1" applyAlignment="1">
      <alignment horizontal="center" vertical="top" wrapText="1"/>
    </xf>
    <xf numFmtId="2" fontId="12" fillId="3" borderId="1" xfId="0" applyNumberFormat="1" applyFont="1" applyFill="1" applyBorder="1" applyAlignment="1">
      <alignment horizontal="center" vertical="top" wrapText="1"/>
    </xf>
    <xf numFmtId="165" fontId="15" fillId="0" borderId="1" xfId="0" applyNumberFormat="1" applyFont="1" applyBorder="1" applyAlignment="1">
      <alignment horizontal="left" vertical="center"/>
    </xf>
    <xf numFmtId="165" fontId="11" fillId="0" borderId="1" xfId="0" applyNumberFormat="1" applyFont="1" applyBorder="1" applyAlignment="1">
      <alignment horizontal="left" vertical="center"/>
    </xf>
    <xf numFmtId="44" fontId="10" fillId="3" borderId="1" xfId="6" applyFont="1" applyFill="1" applyBorder="1" applyAlignment="1">
      <alignment horizontal="center" vertical="top" wrapText="1"/>
    </xf>
    <xf numFmtId="44" fontId="12" fillId="3" borderId="1" xfId="6" applyFont="1" applyFill="1" applyBorder="1" applyAlignment="1">
      <alignment horizontal="center" vertical="top"/>
    </xf>
    <xf numFmtId="166" fontId="11" fillId="3" borderId="1" xfId="0" applyNumberFormat="1" applyFont="1" applyFill="1" applyBorder="1" applyAlignment="1">
      <alignment horizontal="center" vertical="top"/>
    </xf>
    <xf numFmtId="44" fontId="12" fillId="0" borderId="1" xfId="6" applyFont="1" applyBorder="1" applyAlignment="1">
      <alignment horizontal="center" vertical="top"/>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44" fontId="10" fillId="0" borderId="1" xfId="6" applyFont="1" applyBorder="1" applyAlignment="1">
      <alignment horizontal="center" vertical="center" wrapText="1"/>
    </xf>
    <xf numFmtId="44" fontId="11" fillId="0" borderId="1" xfId="6" applyFont="1" applyBorder="1" applyAlignment="1">
      <alignment horizontal="center" vertical="top" wrapText="1"/>
    </xf>
    <xf numFmtId="44" fontId="10" fillId="0" borderId="1" xfId="6" applyFont="1" applyBorder="1" applyAlignment="1">
      <alignment horizontal="center" vertical="top" wrapText="1"/>
    </xf>
    <xf numFmtId="44" fontId="11" fillId="0" borderId="1" xfId="6" applyFont="1" applyBorder="1" applyAlignment="1">
      <alignment horizontal="center" vertical="top"/>
    </xf>
    <xf numFmtId="0" fontId="11" fillId="0" borderId="1" xfId="0" applyFont="1" applyBorder="1"/>
    <xf numFmtId="0" fontId="11" fillId="0" borderId="1" xfId="0" applyFont="1" applyBorder="1" applyAlignment="1">
      <alignment horizontal="center"/>
    </xf>
    <xf numFmtId="2" fontId="11" fillId="0" borderId="1" xfId="0" applyNumberFormat="1" applyFont="1" applyBorder="1" applyAlignment="1">
      <alignment horizontal="center"/>
    </xf>
    <xf numFmtId="44" fontId="11" fillId="0" borderId="1" xfId="6" applyFont="1" applyBorder="1" applyAlignment="1">
      <alignment horizontal="center"/>
    </xf>
    <xf numFmtId="0" fontId="11" fillId="0" borderId="0" xfId="0" applyFont="1"/>
    <xf numFmtId="0" fontId="11" fillId="0" borderId="0" xfId="0" applyFont="1" applyAlignment="1">
      <alignment horizontal="center"/>
    </xf>
    <xf numFmtId="2" fontId="11" fillId="0" borderId="0" xfId="0" applyNumberFormat="1" applyFont="1" applyAlignment="1">
      <alignment horizontal="center"/>
    </xf>
    <xf numFmtId="44" fontId="14" fillId="0" borderId="1" xfId="6" applyFont="1" applyBorder="1" applyAlignment="1">
      <alignment horizontal="center" wrapText="1"/>
    </xf>
    <xf numFmtId="4" fontId="14" fillId="0" borderId="1" xfId="0" applyNumberFormat="1" applyFont="1" applyBorder="1"/>
    <xf numFmtId="2" fontId="14" fillId="0" borderId="1" xfId="0" applyNumberFormat="1" applyFont="1" applyBorder="1"/>
    <xf numFmtId="4" fontId="10" fillId="0" borderId="1" xfId="0" applyNumberFormat="1" applyFont="1" applyBorder="1" applyAlignment="1">
      <alignment horizontal="center" vertical="top" wrapText="1"/>
    </xf>
    <xf numFmtId="4" fontId="14" fillId="0" borderId="5" xfId="0" applyNumberFormat="1" applyFont="1" applyBorder="1" applyAlignment="1">
      <alignment wrapText="1"/>
    </xf>
    <xf numFmtId="2" fontId="14" fillId="0" borderId="5" xfId="0" applyNumberFormat="1" applyFont="1" applyBorder="1" applyAlignment="1">
      <alignment wrapText="1"/>
    </xf>
    <xf numFmtId="4" fontId="14" fillId="0" borderId="4" xfId="0" applyNumberFormat="1" applyFont="1" applyBorder="1" applyAlignment="1">
      <alignment wrapText="1"/>
    </xf>
    <xf numFmtId="2" fontId="14" fillId="0" borderId="4" xfId="0" applyNumberFormat="1" applyFont="1" applyBorder="1" applyAlignment="1">
      <alignment horizontal="center" wrapText="1"/>
    </xf>
    <xf numFmtId="4" fontId="14" fillId="0" borderId="4" xfId="0" applyNumberFormat="1" applyFont="1" applyBorder="1"/>
    <xf numFmtId="2" fontId="14" fillId="0" borderId="4" xfId="0" applyNumberFormat="1" applyFont="1" applyBorder="1" applyAlignment="1">
      <alignment horizontal="center"/>
    </xf>
    <xf numFmtId="2" fontId="14" fillId="0" borderId="4" xfId="0" applyNumberFormat="1" applyFont="1" applyBorder="1" applyAlignment="1">
      <alignment wrapText="1"/>
    </xf>
    <xf numFmtId="4" fontId="14" fillId="0" borderId="0" xfId="0" applyNumberFormat="1" applyFont="1" applyAlignment="1">
      <alignment wrapText="1"/>
    </xf>
    <xf numFmtId="4" fontId="14" fillId="0" borderId="0" xfId="0" applyNumberFormat="1" applyFont="1"/>
    <xf numFmtId="2" fontId="14" fillId="0" borderId="0" xfId="0" applyNumberFormat="1" applyFont="1" applyAlignment="1">
      <alignment horizontal="center"/>
    </xf>
    <xf numFmtId="44" fontId="14" fillId="0" borderId="1" xfId="6" applyFont="1" applyBorder="1" applyAlignment="1">
      <alignment horizontal="center"/>
    </xf>
    <xf numFmtId="0" fontId="12" fillId="0" borderId="1" xfId="0" applyFont="1" applyBorder="1" applyAlignment="1">
      <alignment horizontal="center" vertical="top" wrapText="1"/>
    </xf>
    <xf numFmtId="44" fontId="12" fillId="0" borderId="1" xfId="6" applyFont="1" applyBorder="1" applyAlignment="1">
      <alignment horizontal="center" vertical="top" wrapText="1"/>
    </xf>
    <xf numFmtId="44" fontId="11" fillId="0" borderId="1" xfId="6" applyFont="1" applyBorder="1"/>
    <xf numFmtId="44" fontId="11" fillId="0" borderId="0" xfId="6" applyFont="1"/>
    <xf numFmtId="44" fontId="11" fillId="0" borderId="0" xfId="6" applyFont="1" applyAlignment="1">
      <alignment horizontal="center"/>
    </xf>
    <xf numFmtId="166" fontId="10" fillId="0" borderId="1" xfId="0" applyNumberFormat="1" applyFont="1" applyBorder="1" applyAlignment="1">
      <alignment horizontal="center" vertical="top" wrapText="1"/>
    </xf>
    <xf numFmtId="4" fontId="11" fillId="0" borderId="1" xfId="0" applyNumberFormat="1" applyFont="1" applyBorder="1" applyAlignment="1">
      <alignment horizontal="center" vertical="top"/>
    </xf>
    <xf numFmtId="0" fontId="16" fillId="0" borderId="1" xfId="0" applyFont="1" applyBorder="1" applyAlignment="1">
      <alignment horizontal="center" vertical="top" wrapText="1"/>
    </xf>
    <xf numFmtId="0" fontId="12" fillId="0" borderId="1" xfId="0" applyFont="1" applyBorder="1" applyAlignment="1">
      <alignment horizontal="left" vertical="top" wrapText="1"/>
    </xf>
    <xf numFmtId="44" fontId="14" fillId="3" borderId="1" xfId="6" applyFont="1" applyFill="1" applyBorder="1" applyAlignment="1">
      <alignment horizontal="center" wrapText="1"/>
    </xf>
    <xf numFmtId="166" fontId="12" fillId="0" borderId="1" xfId="0" applyNumberFormat="1" applyFont="1" applyBorder="1" applyAlignment="1">
      <alignment horizontal="center" vertical="top" wrapText="1"/>
    </xf>
    <xf numFmtId="0" fontId="11" fillId="3" borderId="1" xfId="0" applyFont="1" applyFill="1" applyBorder="1" applyAlignment="1">
      <alignment horizontal="center" vertical="top"/>
    </xf>
    <xf numFmtId="4" fontId="12" fillId="3" borderId="1" xfId="0" applyNumberFormat="1" applyFont="1" applyFill="1" applyBorder="1" applyAlignment="1">
      <alignment horizontal="center" vertical="top"/>
    </xf>
    <xf numFmtId="2" fontId="11" fillId="0" borderId="1" xfId="0" applyNumberFormat="1" applyFont="1" applyBorder="1"/>
    <xf numFmtId="44" fontId="11" fillId="3" borderId="1" xfId="6" applyFont="1" applyFill="1" applyBorder="1" applyAlignment="1">
      <alignment horizontal="center" vertical="top"/>
    </xf>
    <xf numFmtId="0" fontId="10" fillId="3" borderId="1" xfId="0" quotePrefix="1" applyFont="1" applyFill="1" applyBorder="1" applyAlignment="1">
      <alignment vertical="top" wrapText="1"/>
    </xf>
    <xf numFmtId="0" fontId="11" fillId="0" borderId="1" xfId="0" applyFont="1" applyBorder="1" applyAlignment="1">
      <alignment horizontal="center" vertical="top"/>
    </xf>
    <xf numFmtId="166" fontId="14" fillId="3" borderId="1" xfId="0" applyNumberFormat="1" applyFont="1" applyFill="1" applyBorder="1" applyAlignment="1">
      <alignment horizontal="center" wrapText="1"/>
    </xf>
    <xf numFmtId="0" fontId="11" fillId="0" borderId="1" xfId="0" applyFont="1" applyBorder="1" applyAlignment="1">
      <alignment vertical="top" wrapText="1"/>
    </xf>
    <xf numFmtId="0" fontId="18"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166" fontId="19" fillId="0" borderId="0" xfId="0" applyNumberFormat="1" applyFont="1" applyAlignment="1">
      <alignment horizontal="center" vertical="center"/>
    </xf>
    <xf numFmtId="0" fontId="20" fillId="0" borderId="0" xfId="0" applyFont="1" applyAlignment="1">
      <alignment horizontal="center"/>
    </xf>
    <xf numFmtId="166" fontId="20" fillId="0" borderId="0" xfId="0" applyNumberFormat="1" applyFont="1" applyAlignment="1">
      <alignment horizontal="center"/>
    </xf>
    <xf numFmtId="0" fontId="20" fillId="0" borderId="0" xfId="0" applyFont="1" applyAlignment="1">
      <alignment horizontal="center" vertical="center"/>
    </xf>
    <xf numFmtId="166" fontId="20" fillId="0" borderId="0" xfId="0" applyNumberFormat="1" applyFont="1" applyAlignment="1">
      <alignment horizontal="center" vertical="center"/>
    </xf>
    <xf numFmtId="0" fontId="20" fillId="0" borderId="0" xfId="0" applyFont="1"/>
    <xf numFmtId="4" fontId="22" fillId="3" borderId="1" xfId="0" applyNumberFormat="1" applyFont="1" applyFill="1" applyBorder="1" applyAlignment="1">
      <alignment horizontal="center" vertical="center" wrapText="1"/>
    </xf>
    <xf numFmtId="0" fontId="27" fillId="0" borderId="6" xfId="0" applyFont="1" applyBorder="1" applyAlignment="1">
      <alignment horizontal="center" vertical="center" wrapText="1"/>
    </xf>
    <xf numFmtId="0" fontId="26" fillId="0" borderId="6" xfId="0" applyFont="1" applyBorder="1" applyAlignment="1">
      <alignment horizontal="left" vertical="center" wrapText="1"/>
    </xf>
    <xf numFmtId="0" fontId="31" fillId="0" borderId="0" xfId="7" applyFont="1" applyAlignment="1">
      <alignment vertical="center"/>
    </xf>
    <xf numFmtId="0" fontId="32" fillId="0" borderId="0" xfId="7" applyFont="1"/>
    <xf numFmtId="0" fontId="7" fillId="0" borderId="0" xfId="7"/>
    <xf numFmtId="0" fontId="33" fillId="0" borderId="0" xfId="7" applyFont="1"/>
    <xf numFmtId="0" fontId="34" fillId="0" borderId="0" xfId="7" applyFont="1"/>
    <xf numFmtId="0" fontId="3" fillId="0" borderId="0" xfId="7" applyFont="1"/>
    <xf numFmtId="0" fontId="22" fillId="0" borderId="0" xfId="7" applyFont="1" applyAlignment="1">
      <alignment wrapText="1"/>
    </xf>
    <xf numFmtId="0" fontId="35" fillId="0" borderId="0" xfId="0" applyFont="1" applyAlignment="1">
      <alignment horizontal="center"/>
    </xf>
    <xf numFmtId="0" fontId="35" fillId="0" borderId="0" xfId="0" applyFont="1"/>
    <xf numFmtId="0" fontId="24" fillId="0" borderId="0" xfId="7" applyFont="1" applyAlignment="1">
      <alignment wrapText="1"/>
    </xf>
    <xf numFmtId="0" fontId="23" fillId="0" borderId="0" xfId="7" applyFont="1"/>
    <xf numFmtId="0" fontId="38" fillId="0" borderId="0" xfId="0" applyFont="1"/>
    <xf numFmtId="0" fontId="38" fillId="0" borderId="0" xfId="0" applyFont="1" applyAlignment="1">
      <alignment horizontal="left" vertical="center" wrapText="1"/>
    </xf>
    <xf numFmtId="0" fontId="40" fillId="0" borderId="0" xfId="0" applyFont="1" applyAlignment="1">
      <alignment horizontal="center"/>
    </xf>
    <xf numFmtId="166" fontId="40" fillId="0" borderId="0" xfId="0" applyNumberFormat="1" applyFont="1" applyAlignment="1">
      <alignment horizontal="center"/>
    </xf>
    <xf numFmtId="4" fontId="4" fillId="0" borderId="0" xfId="0" applyNumberFormat="1" applyFont="1" applyAlignment="1">
      <alignment horizontal="center"/>
    </xf>
    <xf numFmtId="0" fontId="4" fillId="0" borderId="0" xfId="0" applyFont="1"/>
    <xf numFmtId="0" fontId="40" fillId="0" borderId="0" xfId="0" applyFont="1" applyAlignment="1">
      <alignment horizontal="center" vertical="center"/>
    </xf>
    <xf numFmtId="166" fontId="40" fillId="0" borderId="0" xfId="0" applyNumberFormat="1" applyFont="1" applyAlignment="1">
      <alignment horizontal="center" vertical="center"/>
    </xf>
    <xf numFmtId="4" fontId="43" fillId="0" borderId="0" xfId="0" applyNumberFormat="1" applyFont="1" applyAlignment="1">
      <alignment horizontal="center" vertical="center"/>
    </xf>
    <xf numFmtId="0" fontId="43" fillId="0" borderId="0" xfId="0" applyFont="1" applyAlignment="1">
      <alignment vertical="center"/>
    </xf>
    <xf numFmtId="0" fontId="23" fillId="0" borderId="0" xfId="7" applyFont="1" applyAlignment="1">
      <alignment horizontal="left" wrapText="1"/>
    </xf>
    <xf numFmtId="0" fontId="12" fillId="0" borderId="10" xfId="0" applyFont="1" applyBorder="1" applyAlignment="1">
      <alignment horizontal="center" vertical="top"/>
    </xf>
    <xf numFmtId="0" fontId="12" fillId="0" borderId="11" xfId="0" applyFont="1" applyBorder="1" applyAlignment="1">
      <alignment horizontal="center" vertical="top"/>
    </xf>
    <xf numFmtId="0" fontId="38" fillId="0" borderId="2" xfId="0" applyFont="1" applyBorder="1" applyAlignment="1">
      <alignment horizontal="left" vertical="top" wrapText="1"/>
    </xf>
    <xf numFmtId="0" fontId="38" fillId="0" borderId="0" xfId="0" applyFont="1" applyAlignment="1">
      <alignment horizontal="left" vertical="top" wrapText="1"/>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0" fontId="16" fillId="4" borderId="7" xfId="0" applyFont="1" applyFill="1" applyBorder="1" applyAlignment="1">
      <alignment horizontal="center" vertical="top" wrapText="1"/>
    </xf>
    <xf numFmtId="0" fontId="16" fillId="4" borderId="8" xfId="0" applyFont="1" applyFill="1" applyBorder="1" applyAlignment="1">
      <alignment horizontal="center" vertical="top" wrapText="1"/>
    </xf>
    <xf numFmtId="0" fontId="16" fillId="4" borderId="9" xfId="0" applyFont="1" applyFill="1" applyBorder="1" applyAlignment="1">
      <alignment horizontal="center" vertical="top" wrapText="1"/>
    </xf>
    <xf numFmtId="165" fontId="12" fillId="0" borderId="10" xfId="0" applyNumberFormat="1" applyFont="1" applyBorder="1" applyAlignment="1">
      <alignment horizontal="center" vertical="top"/>
    </xf>
    <xf numFmtId="165" fontId="12" fillId="0" borderId="11" xfId="0" applyNumberFormat="1" applyFont="1" applyBorder="1" applyAlignment="1">
      <alignment horizontal="center" vertical="top"/>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3" borderId="10" xfId="0" applyFont="1" applyFill="1" applyBorder="1" applyAlignment="1">
      <alignment horizontal="center" vertical="top" wrapText="1"/>
    </xf>
    <xf numFmtId="0" fontId="11" fillId="3" borderId="11" xfId="0" applyFont="1" applyFill="1" applyBorder="1" applyAlignment="1">
      <alignment horizontal="center" vertical="top" wrapText="1"/>
    </xf>
    <xf numFmtId="2" fontId="11" fillId="3" borderId="10" xfId="0" applyNumberFormat="1" applyFont="1" applyFill="1" applyBorder="1" applyAlignment="1">
      <alignment horizontal="center" vertical="top"/>
    </xf>
    <xf numFmtId="2" fontId="11" fillId="3" borderId="11" xfId="0" applyNumberFormat="1" applyFont="1" applyFill="1" applyBorder="1" applyAlignment="1">
      <alignment horizontal="center" vertical="top"/>
    </xf>
    <xf numFmtId="44" fontId="12" fillId="0" borderId="10" xfId="6" applyFont="1" applyBorder="1" applyAlignment="1">
      <alignment horizontal="center" vertical="top" wrapText="1"/>
    </xf>
    <xf numFmtId="44" fontId="12" fillId="0" borderId="11" xfId="6" applyFont="1" applyBorder="1" applyAlignment="1">
      <alignment horizontal="center" vertical="top" wrapText="1"/>
    </xf>
    <xf numFmtId="0" fontId="1" fillId="0" borderId="0" xfId="0" applyFont="1" applyAlignment="1">
      <alignment horizontal="right"/>
    </xf>
    <xf numFmtId="0" fontId="29" fillId="0" borderId="0" xfId="0" applyFont="1" applyAlignment="1">
      <alignment horizontal="right"/>
    </xf>
    <xf numFmtId="0" fontId="22" fillId="3" borderId="1" xfId="0" applyFont="1" applyFill="1" applyBorder="1" applyAlignment="1">
      <alignment horizontal="center" vertical="center" wrapText="1"/>
    </xf>
    <xf numFmtId="0" fontId="25" fillId="0" borderId="3" xfId="0" applyFont="1" applyBorder="1" applyAlignment="1">
      <alignment horizontal="left" vertical="top" wrapText="1"/>
    </xf>
    <xf numFmtId="4" fontId="12" fillId="3" borderId="1" xfId="0" applyNumberFormat="1" applyFont="1" applyFill="1" applyBorder="1" applyAlignment="1">
      <alignment horizontal="center" vertical="top"/>
    </xf>
    <xf numFmtId="166" fontId="22" fillId="3" borderId="1" xfId="0" applyNumberFormat="1" applyFont="1" applyFill="1" applyBorder="1" applyAlignment="1">
      <alignment horizontal="center" vertical="center" wrapText="1"/>
    </xf>
    <xf numFmtId="4" fontId="22" fillId="3" borderId="1"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2" fillId="3" borderId="7" xfId="0" applyFont="1" applyFill="1" applyBorder="1" applyAlignment="1">
      <alignment horizontal="right" vertical="top"/>
    </xf>
    <xf numFmtId="0" fontId="12" fillId="3" borderId="8" xfId="0" applyFont="1" applyFill="1" applyBorder="1" applyAlignment="1">
      <alignment horizontal="right" vertical="top"/>
    </xf>
    <xf numFmtId="0" fontId="12" fillId="3" borderId="9" xfId="0" applyFont="1" applyFill="1" applyBorder="1" applyAlignment="1">
      <alignment horizontal="right" vertical="top"/>
    </xf>
    <xf numFmtId="0" fontId="16" fillId="4" borderId="1" xfId="0" applyFont="1" applyFill="1" applyBorder="1" applyAlignment="1">
      <alignment horizontal="center" vertical="top" wrapText="1"/>
    </xf>
    <xf numFmtId="0" fontId="12" fillId="4" borderId="1" xfId="0" applyFont="1" applyFill="1" applyBorder="1" applyAlignment="1">
      <alignment horizontal="center" vertical="top" wrapText="1"/>
    </xf>
    <xf numFmtId="165" fontId="12" fillId="3" borderId="10" xfId="0" applyNumberFormat="1" applyFont="1" applyFill="1" applyBorder="1" applyAlignment="1">
      <alignment horizontal="center" vertical="top"/>
    </xf>
    <xf numFmtId="165" fontId="12" fillId="3" borderId="11" xfId="0" applyNumberFormat="1" applyFont="1" applyFill="1" applyBorder="1" applyAlignment="1">
      <alignment horizontal="center" vertical="top"/>
    </xf>
    <xf numFmtId="0" fontId="12" fillId="3" borderId="10" xfId="0" applyFont="1" applyFill="1" applyBorder="1" applyAlignment="1">
      <alignment horizontal="center" vertical="top"/>
    </xf>
    <xf numFmtId="0" fontId="12" fillId="3" borderId="11" xfId="0" applyFont="1" applyFill="1" applyBorder="1" applyAlignment="1">
      <alignment horizontal="center" vertical="top"/>
    </xf>
    <xf numFmtId="0" fontId="1" fillId="2" borderId="0" xfId="0" applyFont="1" applyFill="1" applyAlignment="1">
      <alignment horizontal="center"/>
    </xf>
    <xf numFmtId="0" fontId="19" fillId="0" borderId="0" xfId="0" applyFont="1" applyAlignment="1">
      <alignment horizontal="left" vertical="center" wrapText="1"/>
    </xf>
    <xf numFmtId="0" fontId="18" fillId="0" borderId="6" xfId="0" applyFont="1" applyBorder="1" applyAlignment="1">
      <alignment horizontal="left" vertical="center"/>
    </xf>
    <xf numFmtId="0" fontId="26" fillId="0" borderId="0" xfId="0" applyFont="1" applyAlignment="1">
      <alignment horizontal="left" vertical="center" wrapText="1"/>
    </xf>
    <xf numFmtId="0" fontId="36" fillId="3" borderId="7" xfId="0" applyFont="1" applyFill="1" applyBorder="1" applyAlignment="1">
      <alignment horizontal="right" vertical="top"/>
    </xf>
    <xf numFmtId="0" fontId="36" fillId="3" borderId="8" xfId="0" applyFont="1" applyFill="1" applyBorder="1" applyAlignment="1">
      <alignment horizontal="right" vertical="top"/>
    </xf>
    <xf numFmtId="0" fontId="36" fillId="3" borderId="9" xfId="0" applyFont="1" applyFill="1" applyBorder="1" applyAlignment="1">
      <alignment horizontal="right" vertical="top"/>
    </xf>
    <xf numFmtId="4" fontId="36" fillId="3" borderId="1" xfId="0" applyNumberFormat="1" applyFont="1" applyFill="1" applyBorder="1" applyAlignment="1">
      <alignment horizontal="center" vertical="top"/>
    </xf>
    <xf numFmtId="0" fontId="12" fillId="3" borderId="7" xfId="0" applyFont="1" applyFill="1" applyBorder="1" applyAlignment="1">
      <alignment horizontal="center" vertical="top"/>
    </xf>
    <xf numFmtId="0" fontId="12" fillId="3" borderId="8" xfId="0" applyFont="1" applyFill="1" applyBorder="1" applyAlignment="1">
      <alignment horizontal="center" vertical="top"/>
    </xf>
    <xf numFmtId="0" fontId="12" fillId="3" borderId="9" xfId="0" applyFont="1" applyFill="1" applyBorder="1" applyAlignment="1">
      <alignment horizontal="center" vertical="top"/>
    </xf>
    <xf numFmtId="0" fontId="27" fillId="0" borderId="1" xfId="0" applyFont="1" applyBorder="1" applyAlignment="1">
      <alignment horizontal="center" vertical="center" wrapText="1"/>
    </xf>
    <xf numFmtId="0" fontId="26" fillId="0" borderId="1" xfId="0" applyFont="1" applyBorder="1" applyAlignment="1">
      <alignment horizontal="left" vertical="center" wrapText="1"/>
    </xf>
    <xf numFmtId="0" fontId="12" fillId="3" borderId="1" xfId="0" applyFont="1" applyFill="1" applyBorder="1" applyAlignment="1">
      <alignment horizontal="right" vertical="top"/>
    </xf>
    <xf numFmtId="0" fontId="10" fillId="3" borderId="10" xfId="0" applyFont="1" applyFill="1" applyBorder="1" applyAlignment="1">
      <alignment horizontal="center" vertical="top" wrapText="1"/>
    </xf>
    <xf numFmtId="0" fontId="10" fillId="3" borderId="11" xfId="0" applyFont="1" applyFill="1" applyBorder="1" applyAlignment="1">
      <alignment horizontal="center" vertical="top" wrapText="1"/>
    </xf>
    <xf numFmtId="165" fontId="10" fillId="3" borderId="10" xfId="0" applyNumberFormat="1" applyFont="1" applyFill="1" applyBorder="1" applyAlignment="1">
      <alignment horizontal="center" vertical="top" wrapText="1"/>
    </xf>
    <xf numFmtId="165" fontId="10" fillId="3" borderId="11" xfId="0" applyNumberFormat="1" applyFont="1" applyFill="1" applyBorder="1" applyAlignment="1">
      <alignment horizontal="center" vertical="top" wrapText="1"/>
    </xf>
    <xf numFmtId="0" fontId="12"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2" fontId="11" fillId="0" borderId="10" xfId="0" applyNumberFormat="1" applyFont="1" applyBorder="1" applyAlignment="1">
      <alignment horizontal="center" vertical="top"/>
    </xf>
    <xf numFmtId="2" fontId="11" fillId="0" borderId="11" xfId="0" applyNumberFormat="1" applyFont="1" applyBorder="1" applyAlignment="1">
      <alignment horizontal="center" vertical="top"/>
    </xf>
    <xf numFmtId="4" fontId="14" fillId="0" borderId="10" xfId="0" applyNumberFormat="1" applyFont="1" applyBorder="1" applyAlignment="1">
      <alignment horizontal="left" vertical="center" wrapText="1"/>
    </xf>
    <xf numFmtId="4" fontId="14" fillId="0" borderId="11" xfId="0" applyNumberFormat="1" applyFont="1" applyBorder="1" applyAlignment="1">
      <alignment horizontal="left" vertical="center" wrapText="1"/>
    </xf>
    <xf numFmtId="4" fontId="14" fillId="0" borderId="10" xfId="0" applyNumberFormat="1" applyFont="1" applyBorder="1" applyAlignment="1">
      <alignment horizontal="center" wrapText="1"/>
    </xf>
    <xf numFmtId="4" fontId="14" fillId="0" borderId="11" xfId="0" applyNumberFormat="1" applyFont="1" applyBorder="1" applyAlignment="1">
      <alignment horizontal="center" wrapText="1"/>
    </xf>
    <xf numFmtId="2" fontId="14" fillId="0" borderId="10" xfId="0" applyNumberFormat="1" applyFont="1" applyBorder="1" applyAlignment="1">
      <alignment horizontal="center" wrapText="1"/>
    </xf>
    <xf numFmtId="2" fontId="14" fillId="0" borderId="11" xfId="0" applyNumberFormat="1" applyFont="1" applyBorder="1" applyAlignment="1">
      <alignment horizontal="center" wrapText="1"/>
    </xf>
    <xf numFmtId="165" fontId="10" fillId="0" borderId="10" xfId="0" applyNumberFormat="1" applyFont="1" applyBorder="1" applyAlignment="1">
      <alignment horizontal="center" vertical="top" wrapText="1"/>
    </xf>
    <xf numFmtId="165" fontId="10" fillId="0" borderId="11" xfId="0" applyNumberFormat="1" applyFont="1" applyBorder="1" applyAlignment="1">
      <alignment horizontal="center" vertical="top" wrapText="1"/>
    </xf>
    <xf numFmtId="44" fontId="12" fillId="0" borderId="10" xfId="6" applyFont="1" applyBorder="1" applyAlignment="1">
      <alignment horizontal="center" vertical="top"/>
    </xf>
    <xf numFmtId="44" fontId="12" fillId="0" borderId="11" xfId="6" applyFont="1" applyBorder="1" applyAlignment="1">
      <alignment horizontal="center" vertical="top"/>
    </xf>
    <xf numFmtId="44" fontId="12" fillId="3" borderId="10" xfId="6" applyFont="1" applyFill="1" applyBorder="1" applyAlignment="1">
      <alignment horizontal="center" vertical="top"/>
    </xf>
    <xf numFmtId="44" fontId="12" fillId="3" borderId="11" xfId="6" applyFont="1" applyFill="1" applyBorder="1" applyAlignment="1">
      <alignment horizontal="center" vertical="top"/>
    </xf>
    <xf numFmtId="44" fontId="10" fillId="3" borderId="10" xfId="6" applyFont="1" applyFill="1" applyBorder="1" applyAlignment="1">
      <alignment horizontal="center" vertical="top" wrapText="1"/>
    </xf>
    <xf numFmtId="44" fontId="10" fillId="3" borderId="11" xfId="6" applyFont="1" applyFill="1" applyBorder="1" applyAlignment="1">
      <alignment horizontal="center" vertical="top" wrapText="1"/>
    </xf>
    <xf numFmtId="4" fontId="14" fillId="0" borderId="10" xfId="0" applyNumberFormat="1" applyFont="1" applyBorder="1" applyAlignment="1">
      <alignment horizontal="left" vertical="top" wrapText="1"/>
    </xf>
    <xf numFmtId="4" fontId="14" fillId="0" borderId="11" xfId="0" applyNumberFormat="1" applyFont="1" applyBorder="1" applyAlignment="1">
      <alignment horizontal="left" vertical="top" wrapText="1"/>
    </xf>
    <xf numFmtId="44" fontId="11" fillId="0" borderId="10" xfId="6" applyFont="1" applyBorder="1" applyAlignment="1">
      <alignment horizontal="center" vertical="top"/>
    </xf>
    <xf numFmtId="44" fontId="11" fillId="0" borderId="11" xfId="6" applyFont="1" applyBorder="1" applyAlignment="1">
      <alignment horizontal="center" vertical="top"/>
    </xf>
    <xf numFmtId="44" fontId="10" fillId="0" borderId="10" xfId="6" applyFont="1" applyBorder="1" applyAlignment="1">
      <alignment horizontal="center" vertical="top" wrapText="1"/>
    </xf>
    <xf numFmtId="44" fontId="10" fillId="0" borderId="11" xfId="6" applyFont="1" applyBorder="1" applyAlignment="1">
      <alignment horizontal="center" vertical="top" wrapText="1"/>
    </xf>
    <xf numFmtId="0" fontId="12" fillId="0" borderId="10" xfId="0" applyFont="1" applyBorder="1" applyAlignment="1">
      <alignment horizontal="center" vertical="top" wrapText="1"/>
    </xf>
    <xf numFmtId="0" fontId="12" fillId="0" borderId="11" xfId="0" applyFont="1" applyBorder="1" applyAlignment="1">
      <alignment horizontal="center" vertical="top" wrapText="1"/>
    </xf>
    <xf numFmtId="0" fontId="28" fillId="0" borderId="6" xfId="0" applyFont="1" applyBorder="1" applyAlignment="1">
      <alignment horizontal="left" vertical="top" wrapText="1"/>
    </xf>
    <xf numFmtId="0" fontId="28" fillId="0" borderId="0" xfId="0" applyFont="1" applyAlignment="1">
      <alignment horizontal="left" vertical="top"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cellXfs>
  <cellStyles count="8">
    <cellStyle name="Відсотковий 2" xfId="2" xr:uid="{6190268B-221D-4B90-85E6-28E44126902D}"/>
    <cellStyle name="Грошовий" xfId="6" builtinId="4"/>
    <cellStyle name="Звичайний" xfId="0" builtinId="0"/>
    <cellStyle name="Звичайний 2" xfId="7" xr:uid="{80877E5D-1BB4-4555-8DF6-71ECAD8E2F15}"/>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AMC1038"/>
  <sheetViews>
    <sheetView tabSelected="1" zoomScale="41" zoomScaleNormal="41" zoomScaleSheetLayoutView="33" workbookViewId="0">
      <selection activeCell="A12" sqref="A12:L14"/>
    </sheetView>
  </sheetViews>
  <sheetFormatPr defaultColWidth="9.109375" defaultRowHeight="21"/>
  <cols>
    <col min="1" max="1" width="17" style="2" customWidth="1"/>
    <col min="2" max="2" width="127.44140625" style="1" customWidth="1"/>
    <col min="3" max="3" width="30.44140625" style="10" customWidth="1"/>
    <col min="4" max="4" width="29.44140625" style="11" customWidth="1"/>
    <col min="5" max="5" width="21.88671875" style="11" customWidth="1"/>
    <col min="6" max="6" width="23" style="11" customWidth="1"/>
    <col min="7" max="7" width="187.109375" style="1" customWidth="1"/>
    <col min="8" max="8" width="28.88671875" style="10" customWidth="1"/>
    <col min="9" max="9" width="32.33203125" style="18" customWidth="1"/>
    <col min="10" max="10" width="22.109375" style="11" customWidth="1"/>
    <col min="11" max="11" width="49" style="11" customWidth="1"/>
    <col min="12" max="12" width="54.44140625" style="1" customWidth="1"/>
    <col min="13" max="16384" width="9.109375" style="1"/>
  </cols>
  <sheetData>
    <row r="1" spans="1:12" ht="45.6" customHeight="1">
      <c r="A1" s="185" t="s">
        <v>1</v>
      </c>
      <c r="B1" s="185"/>
      <c r="C1" s="185"/>
      <c r="D1" s="185"/>
      <c r="E1" s="185"/>
      <c r="F1" s="185"/>
      <c r="G1" s="185"/>
      <c r="H1" s="185"/>
      <c r="I1" s="185"/>
      <c r="J1" s="185"/>
      <c r="K1" s="185"/>
      <c r="L1" s="185"/>
    </row>
    <row r="3" spans="1:12">
      <c r="J3" s="168" t="s">
        <v>722</v>
      </c>
      <c r="K3" s="168"/>
      <c r="L3" s="168"/>
    </row>
    <row r="4" spans="1:12" ht="22.8">
      <c r="J4" s="169" t="s">
        <v>723</v>
      </c>
      <c r="K4" s="169"/>
      <c r="L4" s="169"/>
    </row>
    <row r="6" spans="1:12" ht="63.6" customHeight="1">
      <c r="A6" s="188" t="s">
        <v>725</v>
      </c>
      <c r="B6" s="188"/>
      <c r="C6" s="188"/>
      <c r="D6" s="188"/>
      <c r="E6" s="188"/>
      <c r="F6" s="188"/>
      <c r="G6" s="188"/>
      <c r="H6" s="188"/>
      <c r="I6" s="188"/>
      <c r="J6" s="188"/>
      <c r="K6" s="188"/>
      <c r="L6" s="188"/>
    </row>
    <row r="7" spans="1:12" ht="46.2">
      <c r="A7" s="196" t="s">
        <v>4</v>
      </c>
      <c r="B7" s="196"/>
      <c r="C7" s="196"/>
      <c r="D7" s="196"/>
      <c r="E7" s="196"/>
      <c r="F7" s="196"/>
      <c r="G7" s="197" t="s">
        <v>2</v>
      </c>
      <c r="H7" s="197"/>
      <c r="I7" s="197"/>
      <c r="J7" s="197"/>
      <c r="K7" s="197"/>
      <c r="L7" s="197"/>
    </row>
    <row r="8" spans="1:12" ht="46.2">
      <c r="A8" s="196"/>
      <c r="B8" s="196"/>
      <c r="C8" s="196"/>
      <c r="D8" s="196"/>
      <c r="E8" s="196"/>
      <c r="F8" s="196"/>
      <c r="G8" s="197" t="s">
        <v>3</v>
      </c>
      <c r="H8" s="197"/>
      <c r="I8" s="197"/>
      <c r="J8" s="197"/>
      <c r="K8" s="197"/>
      <c r="L8" s="197"/>
    </row>
    <row r="9" spans="1:12" ht="46.2">
      <c r="A9" s="196"/>
      <c r="B9" s="196"/>
      <c r="C9" s="196"/>
      <c r="D9" s="196"/>
      <c r="E9" s="196"/>
      <c r="F9" s="196"/>
      <c r="G9" s="197" t="s">
        <v>7</v>
      </c>
      <c r="H9" s="197"/>
      <c r="I9" s="197"/>
      <c r="J9" s="197"/>
      <c r="K9" s="197"/>
      <c r="L9" s="197"/>
    </row>
    <row r="10" spans="1:12" ht="46.2">
      <c r="A10" s="196" t="s">
        <v>5</v>
      </c>
      <c r="B10" s="196"/>
      <c r="C10" s="196"/>
      <c r="D10" s="196"/>
      <c r="E10" s="196"/>
      <c r="F10" s="196"/>
      <c r="G10" s="197" t="s">
        <v>726</v>
      </c>
      <c r="H10" s="197"/>
      <c r="I10" s="197"/>
      <c r="J10" s="197"/>
      <c r="K10" s="197"/>
      <c r="L10" s="197"/>
    </row>
    <row r="11" spans="1:12" ht="46.2">
      <c r="A11" s="121"/>
      <c r="B11" s="121"/>
      <c r="C11" s="121"/>
      <c r="D11" s="121"/>
      <c r="E11" s="121"/>
      <c r="F11" s="121"/>
      <c r="G11" s="122"/>
      <c r="H11" s="122"/>
      <c r="I11" s="122"/>
      <c r="J11" s="122"/>
      <c r="K11" s="122"/>
      <c r="L11" s="122"/>
    </row>
    <row r="12" spans="1:12" ht="370.5" customHeight="1">
      <c r="A12" s="229" t="s">
        <v>727</v>
      </c>
      <c r="B12" s="229"/>
      <c r="C12" s="229"/>
      <c r="D12" s="229"/>
      <c r="E12" s="229"/>
      <c r="F12" s="229"/>
      <c r="G12" s="229"/>
      <c r="H12" s="229"/>
      <c r="I12" s="229"/>
      <c r="J12" s="229"/>
      <c r="K12" s="229"/>
      <c r="L12" s="229"/>
    </row>
    <row r="13" spans="1:12" ht="370.5" customHeight="1">
      <c r="A13" s="230"/>
      <c r="B13" s="230"/>
      <c r="C13" s="230"/>
      <c r="D13" s="230"/>
      <c r="E13" s="230"/>
      <c r="F13" s="230"/>
      <c r="G13" s="230"/>
      <c r="H13" s="230"/>
      <c r="I13" s="230"/>
      <c r="J13" s="230"/>
      <c r="K13" s="230"/>
      <c r="L13" s="230"/>
    </row>
    <row r="14" spans="1:12" ht="361.8" customHeight="1">
      <c r="A14" s="230"/>
      <c r="B14" s="230"/>
      <c r="C14" s="230"/>
      <c r="D14" s="230"/>
      <c r="E14" s="230"/>
      <c r="F14" s="230"/>
      <c r="G14" s="230"/>
      <c r="H14" s="230"/>
      <c r="I14" s="230"/>
      <c r="J14" s="230"/>
      <c r="K14" s="230"/>
      <c r="L14" s="230"/>
    </row>
    <row r="15" spans="1:12" ht="87.6" customHeight="1">
      <c r="A15" s="171" t="s">
        <v>744</v>
      </c>
      <c r="B15" s="171"/>
      <c r="C15" s="171"/>
      <c r="D15" s="171"/>
      <c r="E15" s="171"/>
      <c r="F15" s="171"/>
      <c r="G15" s="171"/>
      <c r="H15" s="171"/>
      <c r="I15" s="171"/>
      <c r="J15" s="171"/>
      <c r="K15" s="171"/>
      <c r="L15" s="171"/>
    </row>
    <row r="16" spans="1:12" ht="93.6" customHeight="1">
      <c r="A16" s="170" t="s">
        <v>0</v>
      </c>
      <c r="B16" s="170" t="s">
        <v>15</v>
      </c>
      <c r="C16" s="170" t="s">
        <v>16</v>
      </c>
      <c r="D16" s="174" t="s">
        <v>17</v>
      </c>
      <c r="E16" s="174" t="s">
        <v>18</v>
      </c>
      <c r="F16" s="174"/>
      <c r="G16" s="170" t="s">
        <v>19</v>
      </c>
      <c r="H16" s="170" t="s">
        <v>16</v>
      </c>
      <c r="I16" s="173" t="s">
        <v>17</v>
      </c>
      <c r="J16" s="174" t="s">
        <v>18</v>
      </c>
      <c r="K16" s="174"/>
      <c r="L16" s="170" t="s">
        <v>741</v>
      </c>
    </row>
    <row r="17" spans="1:12" ht="115.8" customHeight="1">
      <c r="A17" s="170"/>
      <c r="B17" s="170"/>
      <c r="C17" s="170"/>
      <c r="D17" s="174"/>
      <c r="E17" s="120" t="s">
        <v>20</v>
      </c>
      <c r="F17" s="120" t="s">
        <v>21</v>
      </c>
      <c r="G17" s="170"/>
      <c r="H17" s="170"/>
      <c r="I17" s="173"/>
      <c r="J17" s="120" t="s">
        <v>20</v>
      </c>
      <c r="K17" s="120" t="s">
        <v>21</v>
      </c>
      <c r="L17" s="170"/>
    </row>
    <row r="18" spans="1:12" ht="32.4">
      <c r="A18" s="175" t="s">
        <v>50</v>
      </c>
      <c r="B18" s="175"/>
      <c r="C18" s="175"/>
      <c r="D18" s="175"/>
      <c r="E18" s="175"/>
      <c r="F18" s="175"/>
      <c r="G18" s="175"/>
      <c r="H18" s="175"/>
      <c r="I18" s="175"/>
      <c r="J18" s="175"/>
      <c r="K18" s="175"/>
      <c r="L18" s="175"/>
    </row>
    <row r="19" spans="1:12" ht="67.2">
      <c r="A19" s="20">
        <v>1</v>
      </c>
      <c r="B19" s="21" t="s">
        <v>51</v>
      </c>
      <c r="C19" s="22" t="s">
        <v>8</v>
      </c>
      <c r="D19" s="23">
        <v>50</v>
      </c>
      <c r="E19" s="24"/>
      <c r="F19" s="25">
        <f>D19*E19</f>
        <v>0</v>
      </c>
      <c r="G19" s="26"/>
      <c r="H19" s="27"/>
      <c r="I19" s="28"/>
      <c r="J19" s="25"/>
      <c r="K19" s="25"/>
      <c r="L19" s="26"/>
    </row>
    <row r="20" spans="1:12" ht="67.2">
      <c r="A20" s="29">
        <v>2</v>
      </c>
      <c r="B20" s="30" t="s">
        <v>52</v>
      </c>
      <c r="C20" s="31" t="s">
        <v>8</v>
      </c>
      <c r="D20" s="32">
        <v>90</v>
      </c>
      <c r="E20" s="33"/>
      <c r="F20" s="34">
        <f t="shared" ref="F20:F25" si="0">D20*E20</f>
        <v>0</v>
      </c>
      <c r="G20" s="35"/>
      <c r="H20" s="36"/>
      <c r="I20" s="37"/>
      <c r="J20" s="34"/>
      <c r="K20" s="34"/>
      <c r="L20" s="35"/>
    </row>
    <row r="21" spans="1:12" ht="33.6">
      <c r="A21" s="29">
        <v>3</v>
      </c>
      <c r="B21" s="30" t="s">
        <v>187</v>
      </c>
      <c r="C21" s="31" t="s">
        <v>8</v>
      </c>
      <c r="D21" s="32">
        <v>100</v>
      </c>
      <c r="E21" s="33"/>
      <c r="F21" s="34">
        <f t="shared" si="0"/>
        <v>0</v>
      </c>
      <c r="G21" s="35"/>
      <c r="H21" s="36"/>
      <c r="I21" s="37"/>
      <c r="J21" s="34"/>
      <c r="K21" s="34"/>
      <c r="L21" s="35"/>
    </row>
    <row r="22" spans="1:12" ht="33.6">
      <c r="A22" s="20">
        <v>4</v>
      </c>
      <c r="B22" s="30" t="s">
        <v>516</v>
      </c>
      <c r="C22" s="31" t="s">
        <v>8</v>
      </c>
      <c r="D22" s="32">
        <v>6</v>
      </c>
      <c r="E22" s="33"/>
      <c r="F22" s="34">
        <f t="shared" si="0"/>
        <v>0</v>
      </c>
      <c r="G22" s="35"/>
      <c r="H22" s="36"/>
      <c r="I22" s="37"/>
      <c r="J22" s="34"/>
      <c r="K22" s="34"/>
      <c r="L22" s="35"/>
    </row>
    <row r="23" spans="1:12" ht="33.6">
      <c r="A23" s="29">
        <v>5</v>
      </c>
      <c r="B23" s="30" t="s">
        <v>517</v>
      </c>
      <c r="C23" s="31" t="s">
        <v>12</v>
      </c>
      <c r="D23" s="32">
        <v>4</v>
      </c>
      <c r="E23" s="33"/>
      <c r="F23" s="34">
        <f t="shared" si="0"/>
        <v>0</v>
      </c>
      <c r="G23" s="35"/>
      <c r="H23" s="36"/>
      <c r="I23" s="37"/>
      <c r="J23" s="34"/>
      <c r="K23" s="34"/>
      <c r="L23" s="35"/>
    </row>
    <row r="24" spans="1:12" ht="67.2">
      <c r="A24" s="29">
        <v>6</v>
      </c>
      <c r="B24" s="30" t="s">
        <v>518</v>
      </c>
      <c r="C24" s="31" t="s">
        <v>12</v>
      </c>
      <c r="D24" s="32">
        <v>1</v>
      </c>
      <c r="E24" s="33"/>
      <c r="F24" s="34">
        <f t="shared" si="0"/>
        <v>0</v>
      </c>
      <c r="G24" s="35"/>
      <c r="H24" s="36"/>
      <c r="I24" s="37"/>
      <c r="J24" s="34"/>
      <c r="K24" s="34"/>
      <c r="L24" s="35"/>
    </row>
    <row r="25" spans="1:12" ht="134.4">
      <c r="A25" s="20">
        <v>7</v>
      </c>
      <c r="B25" s="30" t="s">
        <v>54</v>
      </c>
      <c r="C25" s="31" t="s">
        <v>8</v>
      </c>
      <c r="D25" s="32">
        <v>20</v>
      </c>
      <c r="E25" s="33"/>
      <c r="F25" s="34">
        <f t="shared" si="0"/>
        <v>0</v>
      </c>
      <c r="G25" s="35"/>
      <c r="H25" s="36"/>
      <c r="I25" s="37"/>
      <c r="J25" s="34"/>
      <c r="K25" s="34"/>
      <c r="L25" s="35"/>
    </row>
    <row r="26" spans="1:12" ht="33.6">
      <c r="A26" s="29">
        <v>8</v>
      </c>
      <c r="B26" s="30"/>
      <c r="C26" s="31"/>
      <c r="D26" s="32"/>
      <c r="E26" s="33"/>
      <c r="F26" s="34"/>
      <c r="G26" s="30" t="s">
        <v>55</v>
      </c>
      <c r="H26" s="31" t="s">
        <v>14</v>
      </c>
      <c r="I26" s="32">
        <v>26</v>
      </c>
      <c r="J26" s="34"/>
      <c r="K26" s="34">
        <f>I26*J26</f>
        <v>0</v>
      </c>
      <c r="L26" s="36" t="s">
        <v>32</v>
      </c>
    </row>
    <row r="27" spans="1:12" ht="33.6">
      <c r="A27" s="29">
        <v>9</v>
      </c>
      <c r="B27" s="30"/>
      <c r="C27" s="31"/>
      <c r="D27" s="32"/>
      <c r="E27" s="33"/>
      <c r="F27" s="34"/>
      <c r="G27" s="30" t="s">
        <v>56</v>
      </c>
      <c r="H27" s="31" t="s">
        <v>14</v>
      </c>
      <c r="I27" s="32">
        <v>49</v>
      </c>
      <c r="J27" s="34"/>
      <c r="K27" s="34">
        <f t="shared" ref="K27:K36" si="1">I27*J27</f>
        <v>0</v>
      </c>
      <c r="L27" s="36" t="s">
        <v>32</v>
      </c>
    </row>
    <row r="28" spans="1:12" ht="33.6">
      <c r="A28" s="20">
        <v>10</v>
      </c>
      <c r="B28" s="30"/>
      <c r="C28" s="31"/>
      <c r="D28" s="32"/>
      <c r="E28" s="33"/>
      <c r="F28" s="34"/>
      <c r="G28" s="30" t="s">
        <v>38</v>
      </c>
      <c r="H28" s="31" t="s">
        <v>14</v>
      </c>
      <c r="I28" s="32">
        <v>27</v>
      </c>
      <c r="J28" s="34"/>
      <c r="K28" s="34">
        <f t="shared" si="1"/>
        <v>0</v>
      </c>
      <c r="L28" s="35"/>
    </row>
    <row r="29" spans="1:12" ht="33.6">
      <c r="A29" s="29">
        <v>11</v>
      </c>
      <c r="B29" s="30"/>
      <c r="C29" s="31"/>
      <c r="D29" s="32"/>
      <c r="E29" s="33"/>
      <c r="F29" s="34"/>
      <c r="G29" s="30" t="s">
        <v>57</v>
      </c>
      <c r="H29" s="31" t="s">
        <v>12</v>
      </c>
      <c r="I29" s="32">
        <v>33</v>
      </c>
      <c r="J29" s="34"/>
      <c r="K29" s="34">
        <f t="shared" si="1"/>
        <v>0</v>
      </c>
      <c r="L29" s="35"/>
    </row>
    <row r="30" spans="1:12" ht="33.6">
      <c r="A30" s="29">
        <v>12</v>
      </c>
      <c r="B30" s="30"/>
      <c r="C30" s="31"/>
      <c r="D30" s="32"/>
      <c r="E30" s="33"/>
      <c r="F30" s="34"/>
      <c r="G30" s="30" t="s">
        <v>58</v>
      </c>
      <c r="H30" s="31" t="s">
        <v>12</v>
      </c>
      <c r="I30" s="32">
        <v>90</v>
      </c>
      <c r="J30" s="34"/>
      <c r="K30" s="34">
        <f t="shared" si="1"/>
        <v>0</v>
      </c>
      <c r="L30" s="35"/>
    </row>
    <row r="31" spans="1:12" ht="33.6">
      <c r="A31" s="20">
        <v>13</v>
      </c>
      <c r="B31" s="30"/>
      <c r="C31" s="31"/>
      <c r="D31" s="32"/>
      <c r="E31" s="33"/>
      <c r="F31" s="34"/>
      <c r="G31" s="30" t="s">
        <v>724</v>
      </c>
      <c r="H31" s="31" t="s">
        <v>8</v>
      </c>
      <c r="I31" s="32">
        <v>25.2</v>
      </c>
      <c r="J31" s="34"/>
      <c r="K31" s="34">
        <f t="shared" si="1"/>
        <v>0</v>
      </c>
      <c r="L31" s="36" t="s">
        <v>32</v>
      </c>
    </row>
    <row r="32" spans="1:12" ht="33.6">
      <c r="A32" s="29">
        <v>14</v>
      </c>
      <c r="B32" s="30"/>
      <c r="C32" s="31"/>
      <c r="D32" s="32"/>
      <c r="E32" s="33"/>
      <c r="F32" s="34"/>
      <c r="G32" s="30" t="s">
        <v>59</v>
      </c>
      <c r="H32" s="31" t="s">
        <v>12</v>
      </c>
      <c r="I32" s="32">
        <v>340</v>
      </c>
      <c r="J32" s="34"/>
      <c r="K32" s="34">
        <f t="shared" si="1"/>
        <v>0</v>
      </c>
      <c r="L32" s="35"/>
    </row>
    <row r="33" spans="1:12" ht="33.6">
      <c r="A33" s="29">
        <v>15</v>
      </c>
      <c r="B33" s="30"/>
      <c r="C33" s="31"/>
      <c r="D33" s="32"/>
      <c r="E33" s="33"/>
      <c r="F33" s="34"/>
      <c r="G33" s="30" t="s">
        <v>39</v>
      </c>
      <c r="H33" s="31" t="s">
        <v>9</v>
      </c>
      <c r="I33" s="32">
        <v>14</v>
      </c>
      <c r="J33" s="34"/>
      <c r="K33" s="34">
        <f t="shared" si="1"/>
        <v>0</v>
      </c>
      <c r="L33" s="36" t="s">
        <v>32</v>
      </c>
    </row>
    <row r="34" spans="1:12" ht="33.6">
      <c r="A34" s="20">
        <v>16</v>
      </c>
      <c r="B34" s="30"/>
      <c r="C34" s="31"/>
      <c r="D34" s="32"/>
      <c r="E34" s="33"/>
      <c r="F34" s="34"/>
      <c r="G34" s="30" t="s">
        <v>40</v>
      </c>
      <c r="H34" s="31" t="s">
        <v>10</v>
      </c>
      <c r="I34" s="32">
        <v>1</v>
      </c>
      <c r="J34" s="34"/>
      <c r="K34" s="34">
        <f t="shared" si="1"/>
        <v>0</v>
      </c>
      <c r="L34" s="36" t="s">
        <v>32</v>
      </c>
    </row>
    <row r="35" spans="1:12" ht="33.6">
      <c r="A35" s="29">
        <v>17</v>
      </c>
      <c r="B35" s="30"/>
      <c r="C35" s="31"/>
      <c r="D35" s="32"/>
      <c r="E35" s="33"/>
      <c r="F35" s="34"/>
      <c r="G35" s="30" t="s">
        <v>41</v>
      </c>
      <c r="H35" s="31" t="s">
        <v>14</v>
      </c>
      <c r="I35" s="32">
        <v>20</v>
      </c>
      <c r="J35" s="34"/>
      <c r="K35" s="34">
        <f t="shared" si="1"/>
        <v>0</v>
      </c>
      <c r="L35" s="35"/>
    </row>
    <row r="36" spans="1:12" ht="33.6">
      <c r="A36" s="29">
        <v>18</v>
      </c>
      <c r="B36" s="30"/>
      <c r="C36" s="31"/>
      <c r="D36" s="32"/>
      <c r="E36" s="33"/>
      <c r="F36" s="34"/>
      <c r="G36" s="30" t="s">
        <v>60</v>
      </c>
      <c r="H36" s="31" t="s">
        <v>8</v>
      </c>
      <c r="I36" s="32">
        <v>21</v>
      </c>
      <c r="J36" s="34"/>
      <c r="K36" s="34">
        <f t="shared" si="1"/>
        <v>0</v>
      </c>
      <c r="L36" s="35"/>
    </row>
    <row r="37" spans="1:12" ht="67.2">
      <c r="A37" s="20">
        <v>19</v>
      </c>
      <c r="B37" s="30" t="s">
        <v>61</v>
      </c>
      <c r="C37" s="31" t="s">
        <v>12</v>
      </c>
      <c r="D37" s="38">
        <v>7</v>
      </c>
      <c r="E37" s="33"/>
      <c r="F37" s="25">
        <f t="shared" ref="F37:F38" si="2">D37*E37</f>
        <v>0</v>
      </c>
      <c r="G37" s="35"/>
      <c r="H37" s="36"/>
      <c r="I37" s="37"/>
      <c r="J37" s="34"/>
      <c r="K37" s="34"/>
      <c r="L37" s="35"/>
    </row>
    <row r="38" spans="1:12" ht="67.2">
      <c r="A38" s="29">
        <v>20</v>
      </c>
      <c r="B38" s="30" t="s">
        <v>62</v>
      </c>
      <c r="C38" s="31" t="s">
        <v>8</v>
      </c>
      <c r="D38" s="38">
        <v>100</v>
      </c>
      <c r="E38" s="33"/>
      <c r="F38" s="25">
        <f t="shared" si="2"/>
        <v>0</v>
      </c>
      <c r="G38" s="35"/>
      <c r="H38" s="36"/>
      <c r="I38" s="37"/>
      <c r="J38" s="34"/>
      <c r="K38" s="34"/>
      <c r="L38" s="35"/>
    </row>
    <row r="39" spans="1:12" ht="33.6">
      <c r="A39" s="29">
        <v>21</v>
      </c>
      <c r="B39" s="30"/>
      <c r="C39" s="31"/>
      <c r="D39" s="38"/>
      <c r="E39" s="33"/>
      <c r="F39" s="34"/>
      <c r="G39" s="30" t="s">
        <v>63</v>
      </c>
      <c r="H39" s="31" t="s">
        <v>9</v>
      </c>
      <c r="I39" s="38">
        <f>16*D38</f>
        <v>1600</v>
      </c>
      <c r="J39" s="34"/>
      <c r="K39" s="34">
        <f t="shared" ref="K39:K40" si="3">I39*J39</f>
        <v>0</v>
      </c>
      <c r="L39" s="35"/>
    </row>
    <row r="40" spans="1:12" ht="33.6">
      <c r="A40" s="20">
        <v>22</v>
      </c>
      <c r="B40" s="30"/>
      <c r="C40" s="31"/>
      <c r="D40" s="38"/>
      <c r="E40" s="33"/>
      <c r="F40" s="34"/>
      <c r="G40" s="30" t="s">
        <v>22</v>
      </c>
      <c r="H40" s="31" t="s">
        <v>11</v>
      </c>
      <c r="I40" s="38">
        <v>100</v>
      </c>
      <c r="J40" s="34"/>
      <c r="K40" s="34">
        <f t="shared" si="3"/>
        <v>0</v>
      </c>
      <c r="L40" s="35"/>
    </row>
    <row r="41" spans="1:12" ht="67.2">
      <c r="A41" s="20">
        <v>23</v>
      </c>
      <c r="B41" s="30" t="s">
        <v>64</v>
      </c>
      <c r="C41" s="31" t="s">
        <v>8</v>
      </c>
      <c r="D41" s="38">
        <v>20</v>
      </c>
      <c r="E41" s="33"/>
      <c r="F41" s="25">
        <f>D41*E41</f>
        <v>0</v>
      </c>
      <c r="G41" s="35"/>
      <c r="H41" s="36"/>
      <c r="I41" s="37"/>
      <c r="J41" s="34"/>
      <c r="K41" s="34"/>
      <c r="L41" s="35"/>
    </row>
    <row r="42" spans="1:12" ht="33.6">
      <c r="A42" s="29">
        <v>24</v>
      </c>
      <c r="B42" s="30"/>
      <c r="C42" s="31"/>
      <c r="D42" s="38"/>
      <c r="E42" s="33"/>
      <c r="F42" s="34"/>
      <c r="G42" s="30" t="s">
        <v>63</v>
      </c>
      <c r="H42" s="31" t="s">
        <v>9</v>
      </c>
      <c r="I42" s="38">
        <v>160</v>
      </c>
      <c r="J42" s="34"/>
      <c r="K42" s="34">
        <f t="shared" ref="K42:K43" si="4">I42*J42</f>
        <v>0</v>
      </c>
      <c r="L42" s="35"/>
    </row>
    <row r="43" spans="1:12" ht="33.6">
      <c r="A43" s="29">
        <v>25</v>
      </c>
      <c r="B43" s="30"/>
      <c r="C43" s="31"/>
      <c r="D43" s="38"/>
      <c r="E43" s="33"/>
      <c r="F43" s="34"/>
      <c r="G43" s="30" t="s">
        <v>22</v>
      </c>
      <c r="H43" s="31" t="s">
        <v>11</v>
      </c>
      <c r="I43" s="38">
        <v>20</v>
      </c>
      <c r="J43" s="34"/>
      <c r="K43" s="34">
        <f t="shared" si="4"/>
        <v>0</v>
      </c>
      <c r="L43" s="35"/>
    </row>
    <row r="44" spans="1:12" ht="33.6">
      <c r="A44" s="20">
        <v>26</v>
      </c>
      <c r="B44" s="30" t="s">
        <v>65</v>
      </c>
      <c r="C44" s="31" t="s">
        <v>8</v>
      </c>
      <c r="D44" s="38">
        <v>150</v>
      </c>
      <c r="E44" s="33"/>
      <c r="F44" s="25">
        <f>D44*E44</f>
        <v>0</v>
      </c>
      <c r="G44" s="35"/>
      <c r="H44" s="36"/>
      <c r="I44" s="37"/>
      <c r="J44" s="34"/>
      <c r="K44" s="34"/>
      <c r="L44" s="35"/>
    </row>
    <row r="45" spans="1:12" ht="33.6">
      <c r="A45" s="29">
        <v>27</v>
      </c>
      <c r="B45" s="30"/>
      <c r="C45" s="31"/>
      <c r="D45" s="38"/>
      <c r="E45" s="33"/>
      <c r="F45" s="34"/>
      <c r="G45" s="30" t="s">
        <v>66</v>
      </c>
      <c r="H45" s="31" t="s">
        <v>9</v>
      </c>
      <c r="I45" s="38">
        <f>D44*1.5*3</f>
        <v>675</v>
      </c>
      <c r="J45" s="34"/>
      <c r="K45" s="34">
        <f t="shared" ref="K45:K47" si="5">I45*J45</f>
        <v>0</v>
      </c>
      <c r="L45" s="35"/>
    </row>
    <row r="46" spans="1:12" ht="33.6">
      <c r="A46" s="29">
        <v>28</v>
      </c>
      <c r="B46" s="30"/>
      <c r="C46" s="31"/>
      <c r="D46" s="38"/>
      <c r="E46" s="33"/>
      <c r="F46" s="34"/>
      <c r="G46" s="30" t="s">
        <v>67</v>
      </c>
      <c r="H46" s="31" t="s">
        <v>10</v>
      </c>
      <c r="I46" s="38">
        <v>30</v>
      </c>
      <c r="J46" s="34"/>
      <c r="K46" s="34">
        <f t="shared" si="5"/>
        <v>0</v>
      </c>
      <c r="L46" s="35"/>
    </row>
    <row r="47" spans="1:12" ht="33.6">
      <c r="A47" s="20">
        <v>29</v>
      </c>
      <c r="B47" s="30"/>
      <c r="C47" s="31"/>
      <c r="D47" s="38"/>
      <c r="E47" s="33"/>
      <c r="F47" s="34"/>
      <c r="G47" s="30" t="s">
        <v>68</v>
      </c>
      <c r="H47" s="31" t="s">
        <v>8</v>
      </c>
      <c r="I47" s="38">
        <v>0.8</v>
      </c>
      <c r="J47" s="34"/>
      <c r="K47" s="34">
        <f t="shared" si="5"/>
        <v>0</v>
      </c>
      <c r="L47" s="35"/>
    </row>
    <row r="48" spans="1:12" ht="33.6">
      <c r="A48" s="29">
        <v>30</v>
      </c>
      <c r="B48" s="30" t="s">
        <v>69</v>
      </c>
      <c r="C48" s="31" t="s">
        <v>8</v>
      </c>
      <c r="D48" s="38">
        <v>70</v>
      </c>
      <c r="E48" s="33"/>
      <c r="F48" s="25">
        <f>D48*E48</f>
        <v>0</v>
      </c>
      <c r="G48" s="35"/>
      <c r="H48" s="36"/>
      <c r="I48" s="37"/>
      <c r="J48" s="34"/>
      <c r="K48" s="34"/>
      <c r="L48" s="35"/>
    </row>
    <row r="49" spans="1:12" ht="33.6">
      <c r="A49" s="29">
        <v>31</v>
      </c>
      <c r="B49" s="30"/>
      <c r="C49" s="31"/>
      <c r="D49" s="38"/>
      <c r="E49" s="33"/>
      <c r="F49" s="34"/>
      <c r="G49" s="30" t="s">
        <v>66</v>
      </c>
      <c r="H49" s="31" t="s">
        <v>9</v>
      </c>
      <c r="I49" s="38">
        <v>150</v>
      </c>
      <c r="J49" s="34"/>
      <c r="K49" s="34">
        <f t="shared" ref="K49:K51" si="6">I49*J49</f>
        <v>0</v>
      </c>
      <c r="L49" s="35"/>
    </row>
    <row r="50" spans="1:12" ht="33.6">
      <c r="A50" s="20">
        <v>32</v>
      </c>
      <c r="B50" s="30"/>
      <c r="C50" s="31"/>
      <c r="D50" s="38"/>
      <c r="E50" s="33"/>
      <c r="F50" s="34"/>
      <c r="G50" s="30" t="s">
        <v>67</v>
      </c>
      <c r="H50" s="31" t="s">
        <v>10</v>
      </c>
      <c r="I50" s="38">
        <v>15</v>
      </c>
      <c r="J50" s="34"/>
      <c r="K50" s="34">
        <f t="shared" si="6"/>
        <v>0</v>
      </c>
      <c r="L50" s="36" t="s">
        <v>32</v>
      </c>
    </row>
    <row r="51" spans="1:12" ht="33.6">
      <c r="A51" s="29">
        <v>33</v>
      </c>
      <c r="B51" s="30"/>
      <c r="C51" s="31"/>
      <c r="D51" s="38"/>
      <c r="E51" s="33"/>
      <c r="F51" s="34"/>
      <c r="G51" s="30" t="s">
        <v>68</v>
      </c>
      <c r="H51" s="31" t="s">
        <v>8</v>
      </c>
      <c r="I51" s="38">
        <v>0.28799999999999998</v>
      </c>
      <c r="J51" s="34"/>
      <c r="K51" s="34">
        <f t="shared" si="6"/>
        <v>0</v>
      </c>
      <c r="L51" s="35"/>
    </row>
    <row r="52" spans="1:12" ht="100.8">
      <c r="A52" s="29">
        <v>34</v>
      </c>
      <c r="B52" s="30" t="s">
        <v>70</v>
      </c>
      <c r="C52" s="31" t="s">
        <v>8</v>
      </c>
      <c r="D52" s="38">
        <v>120</v>
      </c>
      <c r="E52" s="33"/>
      <c r="F52" s="25">
        <f>D52*E52</f>
        <v>0</v>
      </c>
      <c r="G52" s="35"/>
      <c r="H52" s="36"/>
      <c r="I52" s="37"/>
      <c r="J52" s="34"/>
      <c r="K52" s="34"/>
      <c r="L52" s="35"/>
    </row>
    <row r="53" spans="1:12" ht="33.6">
      <c r="A53" s="20">
        <v>35</v>
      </c>
      <c r="B53" s="30"/>
      <c r="C53" s="31"/>
      <c r="D53" s="38"/>
      <c r="E53" s="33"/>
      <c r="F53" s="34"/>
      <c r="G53" s="30" t="s">
        <v>71</v>
      </c>
      <c r="H53" s="31" t="s">
        <v>10</v>
      </c>
      <c r="I53" s="38">
        <v>60</v>
      </c>
      <c r="J53" s="34"/>
      <c r="K53" s="34">
        <f t="shared" ref="K53" si="7">I53*J53</f>
        <v>0</v>
      </c>
      <c r="L53" s="36" t="s">
        <v>32</v>
      </c>
    </row>
    <row r="54" spans="1:12" ht="100.8">
      <c r="A54" s="29">
        <v>36</v>
      </c>
      <c r="B54" s="30" t="s">
        <v>72</v>
      </c>
      <c r="C54" s="31" t="s">
        <v>8</v>
      </c>
      <c r="D54" s="38">
        <v>70</v>
      </c>
      <c r="E54" s="33"/>
      <c r="F54" s="25">
        <f>D54*E54</f>
        <v>0</v>
      </c>
      <c r="G54" s="35"/>
      <c r="H54" s="36"/>
      <c r="I54" s="37"/>
      <c r="J54" s="34"/>
      <c r="K54" s="34"/>
      <c r="L54" s="35"/>
    </row>
    <row r="55" spans="1:12" ht="33.6">
      <c r="A55" s="29">
        <v>37</v>
      </c>
      <c r="B55" s="30"/>
      <c r="C55" s="31"/>
      <c r="D55" s="38"/>
      <c r="E55" s="33"/>
      <c r="F55" s="34"/>
      <c r="G55" s="30" t="s">
        <v>71</v>
      </c>
      <c r="H55" s="31" t="s">
        <v>10</v>
      </c>
      <c r="I55" s="38">
        <v>40</v>
      </c>
      <c r="J55" s="34"/>
      <c r="K55" s="34">
        <f t="shared" ref="K55" si="8">I55*J55</f>
        <v>0</v>
      </c>
      <c r="L55" s="36" t="s">
        <v>32</v>
      </c>
    </row>
    <row r="56" spans="1:12" ht="33.6">
      <c r="A56" s="20">
        <v>38</v>
      </c>
      <c r="B56" s="30" t="s">
        <v>170</v>
      </c>
      <c r="C56" s="31" t="s">
        <v>12</v>
      </c>
      <c r="D56" s="38">
        <v>12</v>
      </c>
      <c r="E56" s="33"/>
      <c r="F56" s="25">
        <f>D56*E56</f>
        <v>0</v>
      </c>
      <c r="G56" s="35"/>
      <c r="H56" s="36"/>
      <c r="I56" s="37"/>
      <c r="J56" s="34"/>
      <c r="K56" s="34"/>
      <c r="L56" s="35"/>
    </row>
    <row r="57" spans="1:12" ht="33.6">
      <c r="A57" s="20">
        <v>39</v>
      </c>
      <c r="B57" s="30"/>
      <c r="C57" s="31"/>
      <c r="D57" s="38"/>
      <c r="E57" s="33"/>
      <c r="F57" s="34"/>
      <c r="G57" s="30" t="s">
        <v>171</v>
      </c>
      <c r="H57" s="31" t="s">
        <v>12</v>
      </c>
      <c r="I57" s="38">
        <v>12</v>
      </c>
      <c r="J57" s="34"/>
      <c r="K57" s="34">
        <f t="shared" ref="K57" si="9">I57*J57</f>
        <v>0</v>
      </c>
      <c r="L57" s="35"/>
    </row>
    <row r="58" spans="1:12" ht="33.6">
      <c r="A58" s="29">
        <v>40</v>
      </c>
      <c r="B58" s="30" t="s">
        <v>75</v>
      </c>
      <c r="C58" s="31" t="s">
        <v>12</v>
      </c>
      <c r="D58" s="38">
        <v>4</v>
      </c>
      <c r="E58" s="33"/>
      <c r="F58" s="25">
        <f>D58*E58</f>
        <v>0</v>
      </c>
      <c r="G58" s="35"/>
      <c r="H58" s="36"/>
      <c r="I58" s="37"/>
      <c r="J58" s="34"/>
      <c r="K58" s="34"/>
      <c r="L58" s="35"/>
    </row>
    <row r="59" spans="1:12" ht="33.6">
      <c r="A59" s="29">
        <v>41</v>
      </c>
      <c r="B59" s="30"/>
      <c r="C59" s="31"/>
      <c r="D59" s="38"/>
      <c r="E59" s="33"/>
      <c r="F59" s="34"/>
      <c r="G59" s="30" t="s">
        <v>76</v>
      </c>
      <c r="H59" s="31" t="s">
        <v>12</v>
      </c>
      <c r="I59" s="38">
        <v>4</v>
      </c>
      <c r="J59" s="34"/>
      <c r="K59" s="34">
        <f t="shared" ref="K59" si="10">I59*J59</f>
        <v>0</v>
      </c>
      <c r="L59" s="35"/>
    </row>
    <row r="60" spans="1:12" ht="67.2">
      <c r="A60" s="20">
        <v>42</v>
      </c>
      <c r="B60" s="30" t="s">
        <v>77</v>
      </c>
      <c r="C60" s="31" t="s">
        <v>12</v>
      </c>
      <c r="D60" s="38">
        <v>3</v>
      </c>
      <c r="E60" s="33"/>
      <c r="F60" s="25">
        <f>D60*E60</f>
        <v>0</v>
      </c>
      <c r="G60" s="35"/>
      <c r="H60" s="36"/>
      <c r="I60" s="37"/>
      <c r="J60" s="34"/>
      <c r="K60" s="34"/>
      <c r="L60" s="35"/>
    </row>
    <row r="61" spans="1:12" ht="33.6">
      <c r="A61" s="29">
        <v>43</v>
      </c>
      <c r="B61" s="30" t="s">
        <v>78</v>
      </c>
      <c r="C61" s="31" t="s">
        <v>12</v>
      </c>
      <c r="D61" s="38">
        <v>3</v>
      </c>
      <c r="E61" s="33"/>
      <c r="F61" s="25">
        <f>D61*E61</f>
        <v>0</v>
      </c>
      <c r="G61" s="35"/>
      <c r="H61" s="36"/>
      <c r="I61" s="37"/>
      <c r="J61" s="34"/>
      <c r="K61" s="34"/>
      <c r="L61" s="35"/>
    </row>
    <row r="62" spans="1:12" ht="33.6">
      <c r="A62" s="29">
        <v>44</v>
      </c>
      <c r="B62" s="30"/>
      <c r="C62" s="31"/>
      <c r="D62" s="38"/>
      <c r="E62" s="33"/>
      <c r="F62" s="34"/>
      <c r="G62" s="30" t="s">
        <v>79</v>
      </c>
      <c r="H62" s="31" t="s">
        <v>12</v>
      </c>
      <c r="I62" s="38">
        <v>3</v>
      </c>
      <c r="J62" s="34"/>
      <c r="K62" s="34">
        <f t="shared" ref="K62" si="11">I62*J62</f>
        <v>0</v>
      </c>
      <c r="L62" s="36" t="s">
        <v>32</v>
      </c>
    </row>
    <row r="63" spans="1:12" ht="67.2">
      <c r="A63" s="20">
        <v>45</v>
      </c>
      <c r="B63" s="30" t="s">
        <v>82</v>
      </c>
      <c r="C63" s="31" t="s">
        <v>11</v>
      </c>
      <c r="D63" s="38">
        <v>600</v>
      </c>
      <c r="E63" s="33"/>
      <c r="F63" s="25">
        <f>D63*E63</f>
        <v>0</v>
      </c>
      <c r="G63" s="35"/>
      <c r="H63" s="36"/>
      <c r="I63" s="37"/>
      <c r="J63" s="34"/>
      <c r="K63" s="34"/>
      <c r="L63" s="35"/>
    </row>
    <row r="64" spans="1:12" ht="33.6">
      <c r="A64" s="29">
        <v>46</v>
      </c>
      <c r="B64" s="30"/>
      <c r="C64" s="31"/>
      <c r="D64" s="38"/>
      <c r="E64" s="33"/>
      <c r="F64" s="34"/>
      <c r="G64" s="30" t="s">
        <v>80</v>
      </c>
      <c r="H64" s="31" t="s">
        <v>11</v>
      </c>
      <c r="I64" s="38">
        <v>250</v>
      </c>
      <c r="J64" s="34"/>
      <c r="K64" s="34">
        <f t="shared" ref="K64:K68" si="12">I64*J64</f>
        <v>0</v>
      </c>
      <c r="L64" s="36" t="s">
        <v>32</v>
      </c>
    </row>
    <row r="65" spans="1:12" ht="33.6">
      <c r="A65" s="29">
        <v>47</v>
      </c>
      <c r="B65" s="30"/>
      <c r="C65" s="31"/>
      <c r="D65" s="38"/>
      <c r="E65" s="33"/>
      <c r="F65" s="34"/>
      <c r="G65" s="30" t="s">
        <v>81</v>
      </c>
      <c r="H65" s="31" t="s">
        <v>11</v>
      </c>
      <c r="I65" s="38">
        <v>400</v>
      </c>
      <c r="J65" s="34"/>
      <c r="K65" s="34">
        <f t="shared" si="12"/>
        <v>0</v>
      </c>
      <c r="L65" s="36" t="s">
        <v>32</v>
      </c>
    </row>
    <row r="66" spans="1:12" ht="33.6">
      <c r="A66" s="20">
        <v>48</v>
      </c>
      <c r="B66" s="30"/>
      <c r="C66" s="31"/>
      <c r="D66" s="38"/>
      <c r="E66" s="33"/>
      <c r="F66" s="34"/>
      <c r="G66" s="30" t="s">
        <v>541</v>
      </c>
      <c r="H66" s="31" t="s">
        <v>11</v>
      </c>
      <c r="I66" s="38">
        <v>50</v>
      </c>
      <c r="J66" s="34"/>
      <c r="K66" s="34">
        <f t="shared" si="12"/>
        <v>0</v>
      </c>
      <c r="L66" s="36"/>
    </row>
    <row r="67" spans="1:12" ht="33.6">
      <c r="A67" s="29">
        <v>49</v>
      </c>
      <c r="B67" s="30"/>
      <c r="C67" s="31"/>
      <c r="D67" s="38"/>
      <c r="E67" s="33"/>
      <c r="F67" s="34"/>
      <c r="G67" s="30" t="s">
        <v>184</v>
      </c>
      <c r="H67" s="31" t="s">
        <v>11</v>
      </c>
      <c r="I67" s="38">
        <v>100</v>
      </c>
      <c r="J67" s="34"/>
      <c r="K67" s="34">
        <f t="shared" si="12"/>
        <v>0</v>
      </c>
      <c r="L67" s="36" t="s">
        <v>32</v>
      </c>
    </row>
    <row r="68" spans="1:12" ht="33.6">
      <c r="A68" s="29">
        <v>50</v>
      </c>
      <c r="B68" s="30"/>
      <c r="C68" s="31"/>
      <c r="D68" s="38"/>
      <c r="E68" s="33"/>
      <c r="F68" s="34"/>
      <c r="G68" s="30" t="s">
        <v>188</v>
      </c>
      <c r="H68" s="31" t="s">
        <v>11</v>
      </c>
      <c r="I68" s="38">
        <v>3</v>
      </c>
      <c r="J68" s="34"/>
      <c r="K68" s="34">
        <f t="shared" si="12"/>
        <v>0</v>
      </c>
      <c r="L68" s="36" t="s">
        <v>32</v>
      </c>
    </row>
    <row r="69" spans="1:12" ht="33.6">
      <c r="A69" s="20">
        <v>51</v>
      </c>
      <c r="B69" s="30" t="s">
        <v>186</v>
      </c>
      <c r="C69" s="31" t="s">
        <v>11</v>
      </c>
      <c r="D69" s="38">
        <v>500</v>
      </c>
      <c r="E69" s="33"/>
      <c r="F69" s="25">
        <f>D69*E69</f>
        <v>0</v>
      </c>
      <c r="G69" s="35"/>
      <c r="H69" s="36"/>
      <c r="I69" s="37"/>
      <c r="J69" s="34"/>
      <c r="K69" s="34"/>
      <c r="L69" s="35"/>
    </row>
    <row r="70" spans="1:12" ht="33.6">
      <c r="A70" s="29">
        <v>52</v>
      </c>
      <c r="B70" s="30" t="s">
        <v>185</v>
      </c>
      <c r="C70" s="31" t="s">
        <v>11</v>
      </c>
      <c r="D70" s="38">
        <v>500</v>
      </c>
      <c r="E70" s="33"/>
      <c r="F70" s="25">
        <f t="shared" ref="F70:F71" si="13">D70*E70</f>
        <v>0</v>
      </c>
      <c r="G70" s="35"/>
      <c r="H70" s="36"/>
      <c r="I70" s="37"/>
      <c r="J70" s="34"/>
      <c r="K70" s="34"/>
      <c r="L70" s="35"/>
    </row>
    <row r="71" spans="1:12" ht="67.2">
      <c r="A71" s="29">
        <v>53</v>
      </c>
      <c r="B71" s="30" t="s">
        <v>83</v>
      </c>
      <c r="C71" s="31" t="s">
        <v>11</v>
      </c>
      <c r="D71" s="38">
        <v>170</v>
      </c>
      <c r="E71" s="33"/>
      <c r="F71" s="25">
        <f t="shared" si="13"/>
        <v>0</v>
      </c>
      <c r="G71" s="35"/>
      <c r="H71" s="36"/>
      <c r="I71" s="37"/>
      <c r="J71" s="34"/>
      <c r="K71" s="34"/>
      <c r="L71" s="35"/>
    </row>
    <row r="72" spans="1:12" ht="33.6">
      <c r="A72" s="20">
        <v>54</v>
      </c>
      <c r="B72" s="30"/>
      <c r="C72" s="31"/>
      <c r="D72" s="38"/>
      <c r="E72" s="33"/>
      <c r="F72" s="34"/>
      <c r="G72" s="30" t="s">
        <v>80</v>
      </c>
      <c r="H72" s="31" t="s">
        <v>11</v>
      </c>
      <c r="I72" s="38">
        <v>40</v>
      </c>
      <c r="J72" s="34"/>
      <c r="K72" s="34">
        <f t="shared" ref="K72:K77" si="14">I72*J72</f>
        <v>0</v>
      </c>
      <c r="L72" s="36" t="s">
        <v>32</v>
      </c>
    </row>
    <row r="73" spans="1:12" ht="33.6">
      <c r="A73" s="29">
        <v>55</v>
      </c>
      <c r="B73" s="30"/>
      <c r="C73" s="31"/>
      <c r="D73" s="38"/>
      <c r="E73" s="33"/>
      <c r="F73" s="34"/>
      <c r="G73" s="30" t="s">
        <v>81</v>
      </c>
      <c r="H73" s="31" t="s">
        <v>11</v>
      </c>
      <c r="I73" s="38">
        <v>40</v>
      </c>
      <c r="J73" s="34"/>
      <c r="K73" s="34">
        <f t="shared" si="14"/>
        <v>0</v>
      </c>
      <c r="L73" s="36" t="s">
        <v>32</v>
      </c>
    </row>
    <row r="74" spans="1:12" ht="33.6">
      <c r="A74" s="29">
        <v>56</v>
      </c>
      <c r="B74" s="30"/>
      <c r="C74" s="31"/>
      <c r="D74" s="38"/>
      <c r="E74" s="33"/>
      <c r="F74" s="34"/>
      <c r="G74" s="30" t="s">
        <v>541</v>
      </c>
      <c r="H74" s="31" t="s">
        <v>11</v>
      </c>
      <c r="I74" s="38">
        <v>40</v>
      </c>
      <c r="J74" s="34"/>
      <c r="K74" s="34">
        <f t="shared" si="14"/>
        <v>0</v>
      </c>
      <c r="L74" s="36" t="s">
        <v>32</v>
      </c>
    </row>
    <row r="75" spans="1:12" ht="33.6">
      <c r="A75" s="20">
        <v>57</v>
      </c>
      <c r="B75" s="30"/>
      <c r="C75" s="31"/>
      <c r="D75" s="38"/>
      <c r="E75" s="33"/>
      <c r="F75" s="34"/>
      <c r="G75" s="30" t="s">
        <v>184</v>
      </c>
      <c r="H75" s="31" t="s">
        <v>11</v>
      </c>
      <c r="I75" s="38">
        <v>40</v>
      </c>
      <c r="J75" s="34"/>
      <c r="K75" s="34">
        <f t="shared" si="14"/>
        <v>0</v>
      </c>
      <c r="L75" s="36" t="s">
        <v>32</v>
      </c>
    </row>
    <row r="76" spans="1:12" ht="33.6">
      <c r="A76" s="29">
        <v>58</v>
      </c>
      <c r="B76" s="30"/>
      <c r="C76" s="31"/>
      <c r="D76" s="38"/>
      <c r="E76" s="33"/>
      <c r="F76" s="34"/>
      <c r="G76" s="30" t="s">
        <v>188</v>
      </c>
      <c r="H76" s="31" t="s">
        <v>11</v>
      </c>
      <c r="I76" s="38">
        <v>10</v>
      </c>
      <c r="J76" s="34"/>
      <c r="K76" s="34">
        <f t="shared" si="14"/>
        <v>0</v>
      </c>
      <c r="L76" s="36" t="s">
        <v>32</v>
      </c>
    </row>
    <row r="77" spans="1:12" ht="33.6">
      <c r="A77" s="29">
        <v>59</v>
      </c>
      <c r="B77" s="30"/>
      <c r="C77" s="31"/>
      <c r="D77" s="38"/>
      <c r="E77" s="33"/>
      <c r="F77" s="34"/>
      <c r="G77" s="30" t="s">
        <v>84</v>
      </c>
      <c r="H77" s="31" t="s">
        <v>11</v>
      </c>
      <c r="I77" s="38">
        <v>170</v>
      </c>
      <c r="J77" s="34"/>
      <c r="K77" s="34">
        <f t="shared" si="14"/>
        <v>0</v>
      </c>
      <c r="L77" s="35"/>
    </row>
    <row r="78" spans="1:12" ht="67.2">
      <c r="A78" s="20">
        <v>60</v>
      </c>
      <c r="B78" s="30" t="s">
        <v>85</v>
      </c>
      <c r="C78" s="31" t="s">
        <v>12</v>
      </c>
      <c r="D78" s="38">
        <v>8</v>
      </c>
      <c r="E78" s="33"/>
      <c r="F78" s="25">
        <f>D78*E78</f>
        <v>0</v>
      </c>
      <c r="G78" s="35"/>
      <c r="H78" s="36"/>
      <c r="I78" s="37"/>
      <c r="J78" s="34"/>
      <c r="K78" s="34"/>
      <c r="L78" s="35"/>
    </row>
    <row r="79" spans="1:12" ht="33.6">
      <c r="A79" s="20">
        <v>61</v>
      </c>
      <c r="B79" s="30"/>
      <c r="C79" s="31"/>
      <c r="D79" s="38"/>
      <c r="E79" s="33"/>
      <c r="F79" s="34"/>
      <c r="G79" s="30" t="s">
        <v>86</v>
      </c>
      <c r="H79" s="31" t="s">
        <v>12</v>
      </c>
      <c r="I79" s="38">
        <v>8</v>
      </c>
      <c r="J79" s="34"/>
      <c r="K79" s="34">
        <f t="shared" ref="K79" si="15">I79*J79</f>
        <v>0</v>
      </c>
      <c r="L79" s="35"/>
    </row>
    <row r="80" spans="1:12" ht="67.2">
      <c r="A80" s="29">
        <v>62</v>
      </c>
      <c r="B80" s="30" t="s">
        <v>87</v>
      </c>
      <c r="C80" s="31" t="s">
        <v>12</v>
      </c>
      <c r="D80" s="38">
        <v>5</v>
      </c>
      <c r="E80" s="33"/>
      <c r="F80" s="25">
        <f>D80*E80</f>
        <v>0</v>
      </c>
      <c r="G80" s="35"/>
      <c r="H80" s="36"/>
      <c r="I80" s="37"/>
      <c r="J80" s="34"/>
      <c r="K80" s="34"/>
      <c r="L80" s="35"/>
    </row>
    <row r="81" spans="1:12" ht="33.6">
      <c r="A81" s="29">
        <v>63</v>
      </c>
      <c r="B81" s="30"/>
      <c r="C81" s="31"/>
      <c r="D81" s="38"/>
      <c r="E81" s="33"/>
      <c r="F81" s="34"/>
      <c r="G81" s="30" t="s">
        <v>88</v>
      </c>
      <c r="H81" s="31" t="s">
        <v>12</v>
      </c>
      <c r="I81" s="38">
        <v>5</v>
      </c>
      <c r="J81" s="34"/>
      <c r="K81" s="34">
        <f t="shared" ref="K81" si="16">I81*J81</f>
        <v>0</v>
      </c>
      <c r="L81" s="36" t="s">
        <v>32</v>
      </c>
    </row>
    <row r="82" spans="1:12" ht="33.6">
      <c r="A82" s="20">
        <v>64</v>
      </c>
      <c r="B82" s="30" t="s">
        <v>92</v>
      </c>
      <c r="C82" s="31" t="s">
        <v>12</v>
      </c>
      <c r="D82" s="38">
        <v>60</v>
      </c>
      <c r="E82" s="33"/>
      <c r="F82" s="25">
        <f>D82*E82</f>
        <v>0</v>
      </c>
      <c r="G82" s="35"/>
      <c r="H82" s="36"/>
      <c r="I82" s="37"/>
      <c r="J82" s="34"/>
      <c r="K82" s="34"/>
      <c r="L82" s="35"/>
    </row>
    <row r="83" spans="1:12" ht="33.6">
      <c r="A83" s="29">
        <v>65</v>
      </c>
      <c r="B83" s="30"/>
      <c r="C83" s="31"/>
      <c r="D83" s="38"/>
      <c r="E83" s="33"/>
      <c r="F83" s="34"/>
      <c r="G83" s="30" t="s">
        <v>93</v>
      </c>
      <c r="H83" s="31" t="s">
        <v>12</v>
      </c>
      <c r="I83" s="38">
        <v>2</v>
      </c>
      <c r="J83" s="34"/>
      <c r="K83" s="34">
        <f t="shared" ref="K83:K86" si="17">I83*J83</f>
        <v>0</v>
      </c>
      <c r="L83" s="36" t="s">
        <v>32</v>
      </c>
    </row>
    <row r="84" spans="1:12" ht="33.6">
      <c r="A84" s="29">
        <v>66</v>
      </c>
      <c r="B84" s="30"/>
      <c r="C84" s="31"/>
      <c r="D84" s="38"/>
      <c r="E84" s="33"/>
      <c r="F84" s="34"/>
      <c r="G84" s="30" t="s">
        <v>89</v>
      </c>
      <c r="H84" s="31" t="s">
        <v>12</v>
      </c>
      <c r="I84" s="38">
        <v>70</v>
      </c>
      <c r="J84" s="34"/>
      <c r="K84" s="34">
        <f t="shared" si="17"/>
        <v>0</v>
      </c>
      <c r="L84" s="35"/>
    </row>
    <row r="85" spans="1:12" ht="33.6">
      <c r="A85" s="20">
        <v>67</v>
      </c>
      <c r="B85" s="30"/>
      <c r="C85" s="31"/>
      <c r="D85" s="38"/>
      <c r="E85" s="33"/>
      <c r="F85" s="34"/>
      <c r="G85" s="30" t="s">
        <v>90</v>
      </c>
      <c r="H85" s="31" t="s">
        <v>12</v>
      </c>
      <c r="I85" s="38">
        <v>50</v>
      </c>
      <c r="J85" s="34"/>
      <c r="K85" s="34">
        <f t="shared" si="17"/>
        <v>0</v>
      </c>
      <c r="L85" s="36" t="s">
        <v>32</v>
      </c>
    </row>
    <row r="86" spans="1:12" ht="33.6">
      <c r="A86" s="29">
        <v>68</v>
      </c>
      <c r="B86" s="30"/>
      <c r="C86" s="31"/>
      <c r="D86" s="38"/>
      <c r="E86" s="33"/>
      <c r="F86" s="34"/>
      <c r="G86" s="30" t="s">
        <v>91</v>
      </c>
      <c r="H86" s="31" t="s">
        <v>12</v>
      </c>
      <c r="I86" s="38">
        <v>6</v>
      </c>
      <c r="J86" s="34"/>
      <c r="K86" s="34">
        <f t="shared" si="17"/>
        <v>0</v>
      </c>
      <c r="L86" s="36" t="s">
        <v>32</v>
      </c>
    </row>
    <row r="87" spans="1:12" ht="168">
      <c r="A87" s="29">
        <v>69</v>
      </c>
      <c r="B87" s="30" t="s">
        <v>183</v>
      </c>
      <c r="C87" s="31" t="s">
        <v>12</v>
      </c>
      <c r="D87" s="38">
        <v>1</v>
      </c>
      <c r="E87" s="33"/>
      <c r="F87" s="25">
        <f>D87*E87</f>
        <v>0</v>
      </c>
      <c r="G87" s="39"/>
      <c r="H87" s="36"/>
      <c r="I87" s="37"/>
      <c r="J87" s="34"/>
      <c r="K87" s="34"/>
      <c r="L87" s="35"/>
    </row>
    <row r="88" spans="1:12" ht="33.6">
      <c r="A88" s="20">
        <v>70</v>
      </c>
      <c r="B88" s="30"/>
      <c r="C88" s="31"/>
      <c r="D88" s="38"/>
      <c r="E88" s="33"/>
      <c r="F88" s="34"/>
      <c r="G88" s="39" t="s">
        <v>182</v>
      </c>
      <c r="H88" s="31" t="s">
        <v>12</v>
      </c>
      <c r="I88" s="38">
        <v>1</v>
      </c>
      <c r="J88" s="34"/>
      <c r="K88" s="34">
        <f t="shared" ref="K88:K125" si="18">I88*J88</f>
        <v>0</v>
      </c>
      <c r="L88" s="35"/>
    </row>
    <row r="89" spans="1:12" ht="67.2">
      <c r="A89" s="29">
        <v>71</v>
      </c>
      <c r="B89" s="30" t="s">
        <v>95</v>
      </c>
      <c r="C89" s="31" t="s">
        <v>13</v>
      </c>
      <c r="D89" s="40">
        <v>3</v>
      </c>
      <c r="E89" s="33"/>
      <c r="F89" s="25">
        <f>D89*E89</f>
        <v>0</v>
      </c>
      <c r="G89" s="35"/>
      <c r="H89" s="36"/>
      <c r="I89" s="37"/>
      <c r="J89" s="34"/>
      <c r="K89" s="34"/>
      <c r="L89" s="35"/>
    </row>
    <row r="90" spans="1:12" ht="33.6">
      <c r="A90" s="29">
        <v>72</v>
      </c>
      <c r="B90" s="30"/>
      <c r="C90" s="31"/>
      <c r="D90" s="40"/>
      <c r="E90" s="33"/>
      <c r="F90" s="34"/>
      <c r="G90" s="30" t="s">
        <v>96</v>
      </c>
      <c r="H90" s="31" t="s">
        <v>13</v>
      </c>
      <c r="I90" s="40">
        <v>1.1200000000000001</v>
      </c>
      <c r="J90" s="34"/>
      <c r="K90" s="34">
        <f t="shared" si="18"/>
        <v>0</v>
      </c>
      <c r="L90" s="35"/>
    </row>
    <row r="91" spans="1:12" ht="33.6">
      <c r="A91" s="20">
        <v>73</v>
      </c>
      <c r="B91" s="30" t="s">
        <v>229</v>
      </c>
      <c r="C91" s="31" t="s">
        <v>13</v>
      </c>
      <c r="D91" s="41">
        <v>5.6</v>
      </c>
      <c r="E91" s="33"/>
      <c r="F91" s="25">
        <f>D91*E91</f>
        <v>0</v>
      </c>
      <c r="G91" s="35"/>
      <c r="H91" s="36"/>
      <c r="I91" s="37"/>
      <c r="J91" s="34"/>
      <c r="K91" s="34"/>
      <c r="L91" s="35"/>
    </row>
    <row r="92" spans="1:12" ht="67.2">
      <c r="A92" s="29">
        <v>74</v>
      </c>
      <c r="B92" s="30"/>
      <c r="C92" s="31"/>
      <c r="D92" s="38"/>
      <c r="E92" s="33"/>
      <c r="F92" s="34"/>
      <c r="G92" s="30" t="s">
        <v>97</v>
      </c>
      <c r="H92" s="31" t="s">
        <v>13</v>
      </c>
      <c r="I92" s="38">
        <v>5.6</v>
      </c>
      <c r="J92" s="34"/>
      <c r="K92" s="34">
        <f t="shared" si="18"/>
        <v>0</v>
      </c>
      <c r="L92" s="35"/>
    </row>
    <row r="93" spans="1:12" ht="67.2">
      <c r="A93" s="29">
        <v>75</v>
      </c>
      <c r="B93" s="30" t="s">
        <v>98</v>
      </c>
      <c r="C93" s="31" t="s">
        <v>12</v>
      </c>
      <c r="D93" s="38">
        <v>1</v>
      </c>
      <c r="E93" s="33"/>
      <c r="F93" s="25">
        <f>D93*E93</f>
        <v>0</v>
      </c>
      <c r="G93" s="35"/>
      <c r="H93" s="36"/>
      <c r="I93" s="37"/>
      <c r="J93" s="34"/>
      <c r="K93" s="34"/>
      <c r="L93" s="35"/>
    </row>
    <row r="94" spans="1:12" ht="33.6">
      <c r="A94" s="20">
        <v>76</v>
      </c>
      <c r="B94" s="30"/>
      <c r="C94" s="31"/>
      <c r="D94" s="38"/>
      <c r="E94" s="33"/>
      <c r="F94" s="34"/>
      <c r="G94" s="30" t="s">
        <v>99</v>
      </c>
      <c r="H94" s="31" t="s">
        <v>12</v>
      </c>
      <c r="I94" s="38">
        <v>1</v>
      </c>
      <c r="J94" s="34"/>
      <c r="K94" s="34">
        <f t="shared" si="18"/>
        <v>0</v>
      </c>
      <c r="L94" s="35"/>
    </row>
    <row r="95" spans="1:12" ht="33.6">
      <c r="A95" s="29">
        <v>77</v>
      </c>
      <c r="B95" s="30"/>
      <c r="C95" s="31"/>
      <c r="D95" s="38"/>
      <c r="E95" s="33"/>
      <c r="F95" s="34"/>
      <c r="G95" s="30" t="s">
        <v>174</v>
      </c>
      <c r="H95" s="31" t="s">
        <v>12</v>
      </c>
      <c r="I95" s="38">
        <v>1</v>
      </c>
      <c r="J95" s="34"/>
      <c r="K95" s="34">
        <f t="shared" si="18"/>
        <v>0</v>
      </c>
      <c r="L95" s="36" t="s">
        <v>32</v>
      </c>
    </row>
    <row r="96" spans="1:12" ht="67.2">
      <c r="A96" s="29">
        <v>78</v>
      </c>
      <c r="B96" s="30" t="s">
        <v>100</v>
      </c>
      <c r="C96" s="31" t="s">
        <v>8</v>
      </c>
      <c r="D96" s="38">
        <v>90</v>
      </c>
      <c r="E96" s="33"/>
      <c r="F96" s="25">
        <f>D96*E96</f>
        <v>0</v>
      </c>
      <c r="G96" s="35"/>
      <c r="H96" s="36"/>
      <c r="I96" s="37"/>
      <c r="J96" s="34"/>
      <c r="K96" s="34"/>
      <c r="L96" s="35"/>
    </row>
    <row r="97" spans="1:12" ht="33.6">
      <c r="A97" s="20">
        <v>79</v>
      </c>
      <c r="B97" s="21"/>
      <c r="C97" s="22"/>
      <c r="D97" s="42"/>
      <c r="E97" s="24"/>
      <c r="F97" s="25"/>
      <c r="G97" s="21" t="s">
        <v>101</v>
      </c>
      <c r="H97" s="22" t="s">
        <v>9</v>
      </c>
      <c r="I97" s="42">
        <v>9</v>
      </c>
      <c r="J97" s="25"/>
      <c r="K97" s="34">
        <f t="shared" si="18"/>
        <v>0</v>
      </c>
      <c r="L97" s="26"/>
    </row>
    <row r="98" spans="1:12" ht="168">
      <c r="A98" s="29">
        <v>80</v>
      </c>
      <c r="B98" s="21" t="s">
        <v>557</v>
      </c>
      <c r="C98" s="22" t="s">
        <v>8</v>
      </c>
      <c r="D98" s="42">
        <v>90</v>
      </c>
      <c r="E98" s="24"/>
      <c r="F98" s="25">
        <f>D98*E98</f>
        <v>0</v>
      </c>
      <c r="G98" s="26"/>
      <c r="H98" s="27"/>
      <c r="I98" s="28"/>
      <c r="J98" s="25"/>
      <c r="K98" s="25"/>
      <c r="L98" s="26"/>
    </row>
    <row r="99" spans="1:12" ht="33.6">
      <c r="A99" s="20">
        <v>81</v>
      </c>
      <c r="B99" s="21"/>
      <c r="C99" s="22"/>
      <c r="D99" s="42"/>
      <c r="E99" s="24"/>
      <c r="F99" s="25"/>
      <c r="G99" s="21" t="s">
        <v>67</v>
      </c>
      <c r="H99" s="22" t="s">
        <v>10</v>
      </c>
      <c r="I99" s="42">
        <v>24</v>
      </c>
      <c r="J99" s="25"/>
      <c r="K99" s="34">
        <f t="shared" si="18"/>
        <v>0</v>
      </c>
      <c r="L99" s="26"/>
    </row>
    <row r="100" spans="1:12" ht="33.6">
      <c r="A100" s="29">
        <v>82</v>
      </c>
      <c r="B100" s="21"/>
      <c r="C100" s="22"/>
      <c r="D100" s="42"/>
      <c r="E100" s="24"/>
      <c r="F100" s="25"/>
      <c r="G100" s="21" t="s">
        <v>102</v>
      </c>
      <c r="H100" s="22" t="s">
        <v>9</v>
      </c>
      <c r="I100" s="42">
        <v>450</v>
      </c>
      <c r="J100" s="25"/>
      <c r="K100" s="34">
        <f t="shared" si="18"/>
        <v>0</v>
      </c>
      <c r="L100" s="26"/>
    </row>
    <row r="101" spans="1:12" ht="33.6">
      <c r="A101" s="29">
        <v>83</v>
      </c>
      <c r="B101" s="21"/>
      <c r="C101" s="22"/>
      <c r="D101" s="42"/>
      <c r="E101" s="24"/>
      <c r="F101" s="25"/>
      <c r="G101" s="21" t="s">
        <v>103</v>
      </c>
      <c r="H101" s="22" t="s">
        <v>9</v>
      </c>
      <c r="I101" s="42">
        <v>20</v>
      </c>
      <c r="J101" s="25"/>
      <c r="K101" s="34">
        <f t="shared" si="18"/>
        <v>0</v>
      </c>
      <c r="L101" s="26"/>
    </row>
    <row r="102" spans="1:12" ht="33.6">
      <c r="A102" s="20">
        <v>84</v>
      </c>
      <c r="B102" s="21"/>
      <c r="C102" s="22"/>
      <c r="D102" s="42"/>
      <c r="E102" s="24"/>
      <c r="F102" s="25"/>
      <c r="G102" s="21" t="s">
        <v>269</v>
      </c>
      <c r="H102" s="22" t="s">
        <v>8</v>
      </c>
      <c r="I102" s="42">
        <v>90</v>
      </c>
      <c r="J102" s="25"/>
      <c r="K102" s="34">
        <f t="shared" si="18"/>
        <v>0</v>
      </c>
      <c r="L102" s="26"/>
    </row>
    <row r="103" spans="1:12" ht="134.4">
      <c r="A103" s="29">
        <v>85</v>
      </c>
      <c r="B103" s="21" t="s">
        <v>104</v>
      </c>
      <c r="C103" s="22" t="s">
        <v>8</v>
      </c>
      <c r="D103" s="42">
        <v>16</v>
      </c>
      <c r="E103" s="24"/>
      <c r="F103" s="25">
        <f>D103*E103</f>
        <v>0</v>
      </c>
      <c r="G103" s="26"/>
      <c r="H103" s="27"/>
      <c r="I103" s="28"/>
      <c r="J103" s="25"/>
      <c r="K103" s="25"/>
      <c r="L103" s="26"/>
    </row>
    <row r="104" spans="1:12" ht="33.6">
      <c r="A104" s="29">
        <v>86</v>
      </c>
      <c r="B104" s="30"/>
      <c r="C104" s="31"/>
      <c r="D104" s="38"/>
      <c r="E104" s="33"/>
      <c r="F104" s="34"/>
      <c r="G104" s="30" t="s">
        <v>105</v>
      </c>
      <c r="H104" s="31" t="s">
        <v>8</v>
      </c>
      <c r="I104" s="38">
        <v>16</v>
      </c>
      <c r="J104" s="34"/>
      <c r="K104" s="34">
        <f t="shared" si="18"/>
        <v>0</v>
      </c>
      <c r="L104" s="35"/>
    </row>
    <row r="105" spans="1:12" ht="33.6">
      <c r="A105" s="20">
        <v>87</v>
      </c>
      <c r="B105" s="30"/>
      <c r="C105" s="31"/>
      <c r="D105" s="38"/>
      <c r="E105" s="33"/>
      <c r="F105" s="34"/>
      <c r="G105" s="21" t="s">
        <v>67</v>
      </c>
      <c r="H105" s="22" t="s">
        <v>10</v>
      </c>
      <c r="I105" s="42">
        <v>2</v>
      </c>
      <c r="J105" s="34"/>
      <c r="K105" s="34">
        <f t="shared" si="18"/>
        <v>0</v>
      </c>
      <c r="L105" s="35"/>
    </row>
    <row r="106" spans="1:12" ht="33.6">
      <c r="A106" s="29">
        <v>88</v>
      </c>
      <c r="B106" s="30"/>
      <c r="C106" s="31"/>
      <c r="D106" s="38"/>
      <c r="E106" s="33"/>
      <c r="F106" s="34"/>
      <c r="G106" s="21" t="s">
        <v>102</v>
      </c>
      <c r="H106" s="22" t="s">
        <v>9</v>
      </c>
      <c r="I106" s="42">
        <f>I104*5</f>
        <v>80</v>
      </c>
      <c r="J106" s="34"/>
      <c r="K106" s="34">
        <f t="shared" si="18"/>
        <v>0</v>
      </c>
      <c r="L106" s="35"/>
    </row>
    <row r="107" spans="1:12" ht="33.6">
      <c r="A107" s="29">
        <v>89</v>
      </c>
      <c r="B107" s="30"/>
      <c r="C107" s="31"/>
      <c r="D107" s="38"/>
      <c r="E107" s="33"/>
      <c r="F107" s="34"/>
      <c r="G107" s="21" t="s">
        <v>103</v>
      </c>
      <c r="H107" s="22" t="s">
        <v>9</v>
      </c>
      <c r="I107" s="42">
        <v>1</v>
      </c>
      <c r="J107" s="34"/>
      <c r="K107" s="34">
        <f t="shared" si="18"/>
        <v>0</v>
      </c>
      <c r="L107" s="35"/>
    </row>
    <row r="108" spans="1:12" ht="67.2">
      <c r="A108" s="20">
        <v>90</v>
      </c>
      <c r="B108" s="21" t="s">
        <v>106</v>
      </c>
      <c r="C108" s="22" t="s">
        <v>8</v>
      </c>
      <c r="D108" s="42">
        <v>1.5</v>
      </c>
      <c r="E108" s="24"/>
      <c r="F108" s="25">
        <f>D108*E108</f>
        <v>0</v>
      </c>
      <c r="G108" s="26"/>
      <c r="H108" s="27"/>
      <c r="I108" s="28"/>
      <c r="J108" s="25"/>
      <c r="K108" s="25"/>
      <c r="L108" s="26"/>
    </row>
    <row r="109" spans="1:12" ht="33.6">
      <c r="A109" s="29">
        <v>91</v>
      </c>
      <c r="B109" s="21"/>
      <c r="C109" s="22"/>
      <c r="D109" s="42"/>
      <c r="E109" s="24"/>
      <c r="F109" s="25"/>
      <c r="G109" s="21" t="s">
        <v>107</v>
      </c>
      <c r="H109" s="22" t="s">
        <v>11</v>
      </c>
      <c r="I109" s="42">
        <v>4</v>
      </c>
      <c r="J109" s="25"/>
      <c r="K109" s="34">
        <f t="shared" si="18"/>
        <v>0</v>
      </c>
      <c r="L109" s="26"/>
    </row>
    <row r="110" spans="1:12" ht="33.6">
      <c r="A110" s="29">
        <v>92</v>
      </c>
      <c r="B110" s="21"/>
      <c r="C110" s="22"/>
      <c r="D110" s="42"/>
      <c r="E110" s="24"/>
      <c r="F110" s="25"/>
      <c r="G110" s="21" t="s">
        <v>108</v>
      </c>
      <c r="H110" s="22" t="s">
        <v>11</v>
      </c>
      <c r="I110" s="42">
        <v>4</v>
      </c>
      <c r="J110" s="25"/>
      <c r="K110" s="34">
        <f t="shared" si="18"/>
        <v>0</v>
      </c>
      <c r="L110" s="26"/>
    </row>
    <row r="111" spans="1:12" ht="33.6">
      <c r="A111" s="20">
        <v>93</v>
      </c>
      <c r="B111" s="21"/>
      <c r="C111" s="22"/>
      <c r="D111" s="42"/>
      <c r="E111" s="24"/>
      <c r="F111" s="25"/>
      <c r="G111" s="21" t="s">
        <v>109</v>
      </c>
      <c r="H111" s="22" t="s">
        <v>23</v>
      </c>
      <c r="I111" s="42">
        <v>45</v>
      </c>
      <c r="J111" s="25"/>
      <c r="K111" s="34">
        <f t="shared" si="18"/>
        <v>0</v>
      </c>
      <c r="L111" s="26"/>
    </row>
    <row r="112" spans="1:12" ht="33.6">
      <c r="A112" s="29">
        <v>94</v>
      </c>
      <c r="B112" s="21"/>
      <c r="C112" s="22"/>
      <c r="D112" s="42"/>
      <c r="E112" s="24"/>
      <c r="F112" s="25"/>
      <c r="G112" s="21" t="s">
        <v>110</v>
      </c>
      <c r="H112" s="22" t="s">
        <v>23</v>
      </c>
      <c r="I112" s="42">
        <v>68</v>
      </c>
      <c r="J112" s="25"/>
      <c r="K112" s="34">
        <f t="shared" si="18"/>
        <v>0</v>
      </c>
      <c r="L112" s="26"/>
    </row>
    <row r="113" spans="1:12" ht="33.6">
      <c r="A113" s="29">
        <v>95</v>
      </c>
      <c r="B113" s="21"/>
      <c r="C113" s="22"/>
      <c r="D113" s="42"/>
      <c r="E113" s="24"/>
      <c r="F113" s="25"/>
      <c r="G113" s="21" t="s">
        <v>111</v>
      </c>
      <c r="H113" s="22" t="s">
        <v>8</v>
      </c>
      <c r="I113" s="42">
        <v>2.2000000000000002</v>
      </c>
      <c r="J113" s="25"/>
      <c r="K113" s="34">
        <f t="shared" si="18"/>
        <v>0</v>
      </c>
      <c r="L113" s="26"/>
    </row>
    <row r="114" spans="1:12" ht="33.6">
      <c r="A114" s="20">
        <v>96</v>
      </c>
      <c r="B114" s="21"/>
      <c r="C114" s="22"/>
      <c r="D114" s="42"/>
      <c r="E114" s="24"/>
      <c r="F114" s="25"/>
      <c r="G114" s="21" t="s">
        <v>112</v>
      </c>
      <c r="H114" s="22" t="s">
        <v>11</v>
      </c>
      <c r="I114" s="42">
        <v>6</v>
      </c>
      <c r="J114" s="25"/>
      <c r="K114" s="34">
        <f t="shared" si="18"/>
        <v>0</v>
      </c>
      <c r="L114" s="26"/>
    </row>
    <row r="115" spans="1:12" ht="33.6">
      <c r="A115" s="29">
        <v>97</v>
      </c>
      <c r="B115" s="21"/>
      <c r="C115" s="22"/>
      <c r="D115" s="42"/>
      <c r="E115" s="24"/>
      <c r="F115" s="25"/>
      <c r="G115" s="21" t="s">
        <v>30</v>
      </c>
      <c r="H115" s="22" t="s">
        <v>31</v>
      </c>
      <c r="I115" s="42">
        <v>1</v>
      </c>
      <c r="J115" s="25"/>
      <c r="K115" s="34">
        <f t="shared" si="18"/>
        <v>0</v>
      </c>
      <c r="L115" s="26"/>
    </row>
    <row r="116" spans="1:12" ht="100.8">
      <c r="A116" s="29">
        <v>98</v>
      </c>
      <c r="B116" s="21" t="s">
        <v>113</v>
      </c>
      <c r="C116" s="22" t="s">
        <v>23</v>
      </c>
      <c r="D116" s="42">
        <v>1</v>
      </c>
      <c r="E116" s="24"/>
      <c r="F116" s="25">
        <f>D116*E116</f>
        <v>0</v>
      </c>
      <c r="G116" s="26"/>
      <c r="H116" s="27"/>
      <c r="I116" s="28"/>
      <c r="J116" s="25"/>
      <c r="K116" s="25"/>
      <c r="L116" s="26"/>
    </row>
    <row r="117" spans="1:12" ht="33.6">
      <c r="A117" s="20">
        <v>99</v>
      </c>
      <c r="B117" s="21"/>
      <c r="C117" s="22"/>
      <c r="D117" s="42"/>
      <c r="E117" s="24"/>
      <c r="F117" s="25"/>
      <c r="G117" s="21" t="s">
        <v>172</v>
      </c>
      <c r="H117" s="22" t="s">
        <v>23</v>
      </c>
      <c r="I117" s="42">
        <v>1</v>
      </c>
      <c r="J117" s="25"/>
      <c r="K117" s="34">
        <f t="shared" si="18"/>
        <v>0</v>
      </c>
      <c r="L117" s="26"/>
    </row>
    <row r="118" spans="1:12" ht="100.8">
      <c r="A118" s="29">
        <v>100</v>
      </c>
      <c r="B118" s="21" t="s">
        <v>175</v>
      </c>
      <c r="C118" s="22" t="s">
        <v>8</v>
      </c>
      <c r="D118" s="42">
        <v>9</v>
      </c>
      <c r="E118" s="24"/>
      <c r="F118" s="25">
        <f>D118*E118</f>
        <v>0</v>
      </c>
      <c r="G118" s="26"/>
      <c r="H118" s="27"/>
      <c r="I118" s="28"/>
      <c r="J118" s="25"/>
      <c r="K118" s="25"/>
      <c r="L118" s="26"/>
    </row>
    <row r="119" spans="1:12" ht="33.6">
      <c r="A119" s="29">
        <v>101</v>
      </c>
      <c r="B119" s="21"/>
      <c r="C119" s="22"/>
      <c r="D119" s="42"/>
      <c r="E119" s="24"/>
      <c r="F119" s="25"/>
      <c r="G119" s="21" t="s">
        <v>114</v>
      </c>
      <c r="H119" s="22" t="s">
        <v>23</v>
      </c>
      <c r="I119" s="42">
        <v>3</v>
      </c>
      <c r="J119" s="25"/>
      <c r="K119" s="34">
        <f t="shared" si="18"/>
        <v>0</v>
      </c>
      <c r="L119" s="26"/>
    </row>
    <row r="120" spans="1:12" ht="33.6">
      <c r="A120" s="20">
        <v>102</v>
      </c>
      <c r="B120" s="21"/>
      <c r="C120" s="22"/>
      <c r="D120" s="42"/>
      <c r="E120" s="24"/>
      <c r="F120" s="25"/>
      <c r="G120" s="21" t="s">
        <v>115</v>
      </c>
      <c r="H120" s="22" t="s">
        <v>23</v>
      </c>
      <c r="I120" s="42">
        <v>15</v>
      </c>
      <c r="J120" s="25"/>
      <c r="K120" s="34">
        <f t="shared" si="18"/>
        <v>0</v>
      </c>
      <c r="L120" s="26"/>
    </row>
    <row r="121" spans="1:12" ht="134.4">
      <c r="A121" s="29">
        <v>103</v>
      </c>
      <c r="B121" s="21"/>
      <c r="C121" s="22"/>
      <c r="D121" s="42"/>
      <c r="E121" s="24"/>
      <c r="F121" s="25"/>
      <c r="G121" s="21" t="s">
        <v>304</v>
      </c>
      <c r="H121" s="22" t="s">
        <v>8</v>
      </c>
      <c r="I121" s="42">
        <v>9</v>
      </c>
      <c r="J121" s="25"/>
      <c r="K121" s="34">
        <f t="shared" si="18"/>
        <v>0</v>
      </c>
      <c r="L121" s="26"/>
    </row>
    <row r="122" spans="1:12" ht="134.4">
      <c r="A122" s="29">
        <v>104</v>
      </c>
      <c r="B122" s="21" t="s">
        <v>116</v>
      </c>
      <c r="C122" s="22" t="s">
        <v>11</v>
      </c>
      <c r="D122" s="42">
        <v>40</v>
      </c>
      <c r="E122" s="24"/>
      <c r="F122" s="25">
        <f>D122*E122</f>
        <v>0</v>
      </c>
      <c r="G122" s="26"/>
      <c r="H122" s="27"/>
      <c r="I122" s="28"/>
      <c r="J122" s="25"/>
      <c r="K122" s="25"/>
      <c r="L122" s="26"/>
    </row>
    <row r="123" spans="1:12" ht="33.6">
      <c r="A123" s="20">
        <v>105</v>
      </c>
      <c r="B123" s="21"/>
      <c r="C123" s="22"/>
      <c r="D123" s="42"/>
      <c r="E123" s="24"/>
      <c r="F123" s="25"/>
      <c r="G123" s="21" t="s">
        <v>117</v>
      </c>
      <c r="H123" s="22" t="s">
        <v>11</v>
      </c>
      <c r="I123" s="42">
        <v>40</v>
      </c>
      <c r="J123" s="25"/>
      <c r="K123" s="34">
        <f t="shared" si="18"/>
        <v>0</v>
      </c>
      <c r="L123" s="26"/>
    </row>
    <row r="124" spans="1:12" ht="67.2">
      <c r="A124" s="29">
        <v>106</v>
      </c>
      <c r="B124" s="21"/>
      <c r="C124" s="22"/>
      <c r="D124" s="42"/>
      <c r="E124" s="24"/>
      <c r="F124" s="25"/>
      <c r="G124" s="21" t="s">
        <v>575</v>
      </c>
      <c r="H124" s="22" t="s">
        <v>42</v>
      </c>
      <c r="I124" s="42">
        <v>1</v>
      </c>
      <c r="J124" s="25"/>
      <c r="K124" s="34">
        <f t="shared" si="18"/>
        <v>0</v>
      </c>
      <c r="L124" s="26"/>
    </row>
    <row r="125" spans="1:12" ht="67.2">
      <c r="A125" s="29">
        <v>107</v>
      </c>
      <c r="B125" s="30"/>
      <c r="C125" s="31"/>
      <c r="D125" s="38"/>
      <c r="E125" s="33"/>
      <c r="F125" s="34"/>
      <c r="G125" s="30" t="s">
        <v>173</v>
      </c>
      <c r="H125" s="31" t="s">
        <v>11</v>
      </c>
      <c r="I125" s="38">
        <v>40</v>
      </c>
      <c r="J125" s="34"/>
      <c r="K125" s="34">
        <f t="shared" si="18"/>
        <v>0</v>
      </c>
      <c r="L125" s="35"/>
    </row>
    <row r="126" spans="1:12" ht="67.2">
      <c r="A126" s="20">
        <v>108</v>
      </c>
      <c r="B126" s="30" t="s">
        <v>118</v>
      </c>
      <c r="C126" s="31" t="s">
        <v>23</v>
      </c>
      <c r="D126" s="38">
        <v>1</v>
      </c>
      <c r="E126" s="33"/>
      <c r="F126" s="25">
        <f>D126*E126</f>
        <v>0</v>
      </c>
      <c r="G126" s="35"/>
      <c r="H126" s="36"/>
      <c r="I126" s="37"/>
      <c r="J126" s="34"/>
      <c r="K126" s="34"/>
      <c r="L126" s="35"/>
    </row>
    <row r="127" spans="1:12" ht="33.6">
      <c r="A127" s="29">
        <v>109</v>
      </c>
      <c r="B127" s="30" t="s">
        <v>119</v>
      </c>
      <c r="C127" s="31" t="s">
        <v>23</v>
      </c>
      <c r="D127" s="38">
        <v>1</v>
      </c>
      <c r="E127" s="33"/>
      <c r="F127" s="25">
        <f>D127*E127</f>
        <v>0</v>
      </c>
      <c r="G127" s="35"/>
      <c r="H127" s="36"/>
      <c r="I127" s="37"/>
      <c r="J127" s="34"/>
      <c r="K127" s="34"/>
      <c r="L127" s="35"/>
    </row>
    <row r="128" spans="1:12" ht="33.6">
      <c r="A128" s="29">
        <v>110</v>
      </c>
      <c r="B128" s="30"/>
      <c r="C128" s="31"/>
      <c r="D128" s="38"/>
      <c r="E128" s="33"/>
      <c r="F128" s="34"/>
      <c r="G128" s="30" t="s">
        <v>120</v>
      </c>
      <c r="H128" s="31" t="s">
        <v>23</v>
      </c>
      <c r="I128" s="38">
        <v>1</v>
      </c>
      <c r="J128" s="34"/>
      <c r="K128" s="34">
        <f t="shared" ref="K128:K129" si="19">I128*J128</f>
        <v>0</v>
      </c>
      <c r="L128" s="36" t="s">
        <v>32</v>
      </c>
    </row>
    <row r="129" spans="1:12" ht="33.6">
      <c r="A129" s="20">
        <v>111</v>
      </c>
      <c r="B129" s="30"/>
      <c r="C129" s="31"/>
      <c r="D129" s="38"/>
      <c r="E129" s="33"/>
      <c r="F129" s="34"/>
      <c r="G129" s="30" t="s">
        <v>440</v>
      </c>
      <c r="H129" s="31" t="s">
        <v>23</v>
      </c>
      <c r="I129" s="38">
        <v>1</v>
      </c>
      <c r="J129" s="34"/>
      <c r="K129" s="34">
        <f t="shared" si="19"/>
        <v>0</v>
      </c>
      <c r="L129" s="35"/>
    </row>
    <row r="130" spans="1:12" ht="33.6">
      <c r="A130" s="29">
        <v>112</v>
      </c>
      <c r="B130" s="30" t="s">
        <v>124</v>
      </c>
      <c r="C130" s="31" t="s">
        <v>23</v>
      </c>
      <c r="D130" s="38">
        <v>1</v>
      </c>
      <c r="E130" s="33"/>
      <c r="F130" s="25">
        <f>D130*E130</f>
        <v>0</v>
      </c>
      <c r="G130" s="35"/>
      <c r="H130" s="36"/>
      <c r="I130" s="37"/>
      <c r="J130" s="34"/>
      <c r="K130" s="34"/>
      <c r="L130" s="35"/>
    </row>
    <row r="131" spans="1:12" ht="67.2">
      <c r="A131" s="29">
        <v>113</v>
      </c>
      <c r="B131" s="30"/>
      <c r="C131" s="31"/>
      <c r="D131" s="38"/>
      <c r="E131" s="33"/>
      <c r="F131" s="34"/>
      <c r="G131" s="30" t="s">
        <v>123</v>
      </c>
      <c r="H131" s="31" t="s">
        <v>23</v>
      </c>
      <c r="I131" s="38">
        <v>1</v>
      </c>
      <c r="J131" s="34"/>
      <c r="K131" s="34">
        <f t="shared" ref="K131" si="20">I131*J131</f>
        <v>0</v>
      </c>
      <c r="L131" s="36" t="s">
        <v>32</v>
      </c>
    </row>
    <row r="132" spans="1:12" ht="33.6">
      <c r="A132" s="20">
        <v>114</v>
      </c>
      <c r="B132" s="30" t="s">
        <v>125</v>
      </c>
      <c r="C132" s="31" t="s">
        <v>23</v>
      </c>
      <c r="D132" s="38">
        <v>1</v>
      </c>
      <c r="E132" s="33"/>
      <c r="F132" s="25">
        <f>D132*E132</f>
        <v>0</v>
      </c>
      <c r="G132" s="35"/>
      <c r="H132" s="36"/>
      <c r="I132" s="37"/>
      <c r="J132" s="34"/>
      <c r="K132" s="34"/>
      <c r="L132" s="35"/>
    </row>
    <row r="133" spans="1:12" ht="33.6">
      <c r="A133" s="29">
        <v>115</v>
      </c>
      <c r="B133" s="30"/>
      <c r="C133" s="31"/>
      <c r="D133" s="38"/>
      <c r="E133" s="33"/>
      <c r="F133" s="34"/>
      <c r="G133" s="30" t="s">
        <v>122</v>
      </c>
      <c r="H133" s="31" t="s">
        <v>23</v>
      </c>
      <c r="I133" s="38">
        <v>1</v>
      </c>
      <c r="J133" s="34"/>
      <c r="K133" s="34">
        <f t="shared" ref="K133" si="21">I133*J133</f>
        <v>0</v>
      </c>
      <c r="L133" s="36" t="s">
        <v>32</v>
      </c>
    </row>
    <row r="134" spans="1:12" ht="33.6">
      <c r="A134" s="20">
        <v>116</v>
      </c>
      <c r="B134" s="30" t="s">
        <v>127</v>
      </c>
      <c r="C134" s="31" t="s">
        <v>23</v>
      </c>
      <c r="D134" s="38">
        <v>1</v>
      </c>
      <c r="E134" s="33"/>
      <c r="F134" s="25">
        <f>D134*E134</f>
        <v>0</v>
      </c>
      <c r="G134" s="35"/>
      <c r="H134" s="36"/>
      <c r="I134" s="37"/>
      <c r="J134" s="34"/>
      <c r="K134" s="34"/>
      <c r="L134" s="35"/>
    </row>
    <row r="135" spans="1:12" ht="33.6">
      <c r="A135" s="29">
        <v>117</v>
      </c>
      <c r="B135" s="30"/>
      <c r="C135" s="31"/>
      <c r="D135" s="38"/>
      <c r="E135" s="33"/>
      <c r="F135" s="34"/>
      <c r="G135" s="30" t="s">
        <v>126</v>
      </c>
      <c r="H135" s="31" t="s">
        <v>23</v>
      </c>
      <c r="I135" s="38">
        <v>1</v>
      </c>
      <c r="J135" s="34"/>
      <c r="K135" s="34">
        <f t="shared" ref="K135:K137" si="22">I135*J135</f>
        <v>0</v>
      </c>
      <c r="L135" s="35"/>
    </row>
    <row r="136" spans="1:12" ht="67.2">
      <c r="A136" s="29">
        <v>118</v>
      </c>
      <c r="B136" s="39"/>
      <c r="C136" s="31"/>
      <c r="D136" s="38"/>
      <c r="E136" s="33"/>
      <c r="F136" s="34"/>
      <c r="G136" s="39" t="s">
        <v>43</v>
      </c>
      <c r="H136" s="31" t="s">
        <v>23</v>
      </c>
      <c r="I136" s="38">
        <v>1</v>
      </c>
      <c r="J136" s="34"/>
      <c r="K136" s="34">
        <f t="shared" si="22"/>
        <v>0</v>
      </c>
      <c r="L136" s="35"/>
    </row>
    <row r="137" spans="1:12" ht="33.6">
      <c r="A137" s="20">
        <v>119</v>
      </c>
      <c r="B137" s="35"/>
      <c r="C137" s="31"/>
      <c r="D137" s="38"/>
      <c r="E137" s="33"/>
      <c r="F137" s="34"/>
      <c r="G137" s="35" t="s">
        <v>44</v>
      </c>
      <c r="H137" s="31" t="s">
        <v>23</v>
      </c>
      <c r="I137" s="38">
        <v>8</v>
      </c>
      <c r="J137" s="34"/>
      <c r="K137" s="34">
        <f t="shared" si="22"/>
        <v>0</v>
      </c>
      <c r="L137" s="35"/>
    </row>
    <row r="138" spans="1:12" ht="33.6">
      <c r="A138" s="29">
        <v>120</v>
      </c>
      <c r="B138" s="35" t="s">
        <v>180</v>
      </c>
      <c r="C138" s="43" t="s">
        <v>12</v>
      </c>
      <c r="D138" s="44">
        <v>1</v>
      </c>
      <c r="E138" s="45"/>
      <c r="F138" s="25">
        <f>D138*E138</f>
        <v>0</v>
      </c>
      <c r="G138" s="39"/>
      <c r="H138" s="29"/>
      <c r="I138" s="46"/>
      <c r="J138" s="33"/>
      <c r="K138" s="34"/>
      <c r="L138" s="36"/>
    </row>
    <row r="139" spans="1:12" ht="33.6">
      <c r="A139" s="29">
        <v>121</v>
      </c>
      <c r="B139" s="35"/>
      <c r="C139" s="43"/>
      <c r="D139" s="44"/>
      <c r="E139" s="45"/>
      <c r="F139" s="34"/>
      <c r="G139" s="47" t="s">
        <v>37</v>
      </c>
      <c r="H139" s="43" t="s">
        <v>12</v>
      </c>
      <c r="I139" s="44">
        <v>1</v>
      </c>
      <c r="J139" s="45"/>
      <c r="K139" s="34">
        <f t="shared" ref="K139:K145" si="23">I139*J139</f>
        <v>0</v>
      </c>
      <c r="L139" s="36"/>
    </row>
    <row r="140" spans="1:12" ht="67.2">
      <c r="A140" s="20">
        <v>122</v>
      </c>
      <c r="B140" s="35"/>
      <c r="C140" s="43"/>
      <c r="D140" s="44"/>
      <c r="E140" s="45"/>
      <c r="F140" s="34"/>
      <c r="G140" s="47" t="s">
        <v>46</v>
      </c>
      <c r="H140" s="43" t="s">
        <v>12</v>
      </c>
      <c r="I140" s="44">
        <v>1</v>
      </c>
      <c r="J140" s="45"/>
      <c r="K140" s="34">
        <f t="shared" si="23"/>
        <v>0</v>
      </c>
      <c r="L140" s="36"/>
    </row>
    <row r="141" spans="1:12" ht="33.6">
      <c r="A141" s="29">
        <v>123</v>
      </c>
      <c r="B141" s="35"/>
      <c r="C141" s="43"/>
      <c r="D141" s="44"/>
      <c r="E141" s="45"/>
      <c r="F141" s="34"/>
      <c r="G141" s="48" t="s">
        <v>483</v>
      </c>
      <c r="H141" s="43" t="s">
        <v>12</v>
      </c>
      <c r="I141" s="44">
        <v>1</v>
      </c>
      <c r="J141" s="45"/>
      <c r="K141" s="34">
        <f t="shared" si="23"/>
        <v>0</v>
      </c>
      <c r="L141" s="36"/>
    </row>
    <row r="142" spans="1:12" ht="33.6">
      <c r="A142" s="29">
        <v>124</v>
      </c>
      <c r="B142" s="35"/>
      <c r="C142" s="43"/>
      <c r="D142" s="44"/>
      <c r="E142" s="45"/>
      <c r="F142" s="34"/>
      <c r="G142" s="48" t="s">
        <v>484</v>
      </c>
      <c r="H142" s="43" t="s">
        <v>12</v>
      </c>
      <c r="I142" s="44">
        <v>1</v>
      </c>
      <c r="J142" s="45"/>
      <c r="K142" s="34">
        <f t="shared" si="23"/>
        <v>0</v>
      </c>
      <c r="L142" s="36"/>
    </row>
    <row r="143" spans="1:12" ht="33.6">
      <c r="A143" s="20">
        <v>125</v>
      </c>
      <c r="B143" s="35"/>
      <c r="C143" s="43"/>
      <c r="D143" s="44"/>
      <c r="E143" s="45"/>
      <c r="F143" s="34"/>
      <c r="G143" s="48" t="s">
        <v>485</v>
      </c>
      <c r="H143" s="43" t="s">
        <v>12</v>
      </c>
      <c r="I143" s="44">
        <v>1</v>
      </c>
      <c r="J143" s="45"/>
      <c r="K143" s="34">
        <f t="shared" si="23"/>
        <v>0</v>
      </c>
      <c r="L143" s="36"/>
    </row>
    <row r="144" spans="1:12" ht="33.6">
      <c r="A144" s="29">
        <v>126</v>
      </c>
      <c r="B144" s="35"/>
      <c r="C144" s="43"/>
      <c r="D144" s="44"/>
      <c r="E144" s="45"/>
      <c r="F144" s="34"/>
      <c r="G144" s="47" t="s">
        <v>181</v>
      </c>
      <c r="H144" s="43" t="s">
        <v>12</v>
      </c>
      <c r="I144" s="44">
        <v>1</v>
      </c>
      <c r="J144" s="45"/>
      <c r="K144" s="34">
        <f t="shared" si="23"/>
        <v>0</v>
      </c>
      <c r="L144" s="36"/>
    </row>
    <row r="145" spans="1:12" ht="33.6">
      <c r="A145" s="29">
        <v>127</v>
      </c>
      <c r="B145" s="35"/>
      <c r="C145" s="43"/>
      <c r="D145" s="44"/>
      <c r="E145" s="45"/>
      <c r="F145" s="34"/>
      <c r="G145" s="47" t="s">
        <v>339</v>
      </c>
      <c r="H145" s="43" t="s">
        <v>12</v>
      </c>
      <c r="I145" s="44">
        <v>1</v>
      </c>
      <c r="J145" s="45"/>
      <c r="K145" s="34">
        <f t="shared" si="23"/>
        <v>0</v>
      </c>
      <c r="L145" s="36"/>
    </row>
    <row r="146" spans="1:12" ht="67.2">
      <c r="A146" s="20">
        <v>128</v>
      </c>
      <c r="B146" s="49" t="s">
        <v>146</v>
      </c>
      <c r="C146" s="22" t="s">
        <v>23</v>
      </c>
      <c r="D146" s="42">
        <v>1</v>
      </c>
      <c r="E146" s="24"/>
      <c r="F146" s="25">
        <f>D146*E146</f>
        <v>0</v>
      </c>
      <c r="G146" s="26"/>
      <c r="H146" s="27"/>
      <c r="I146" s="28"/>
      <c r="J146" s="25"/>
      <c r="K146" s="25"/>
      <c r="L146" s="26"/>
    </row>
    <row r="147" spans="1:12" ht="33.6">
      <c r="A147" s="29">
        <v>129</v>
      </c>
      <c r="B147" s="49"/>
      <c r="C147" s="22"/>
      <c r="D147" s="42"/>
      <c r="E147" s="24"/>
      <c r="F147" s="25"/>
      <c r="G147" s="49" t="s">
        <v>47</v>
      </c>
      <c r="H147" s="22" t="s">
        <v>23</v>
      </c>
      <c r="I147" s="42">
        <v>1</v>
      </c>
      <c r="J147" s="25"/>
      <c r="K147" s="34">
        <f t="shared" ref="K147" si="24">I147*J147</f>
        <v>0</v>
      </c>
      <c r="L147" s="26"/>
    </row>
    <row r="148" spans="1:12" ht="67.2">
      <c r="A148" s="29">
        <v>130</v>
      </c>
      <c r="B148" s="49" t="s">
        <v>147</v>
      </c>
      <c r="C148" s="22" t="s">
        <v>23</v>
      </c>
      <c r="D148" s="42">
        <v>1</v>
      </c>
      <c r="E148" s="24"/>
      <c r="F148" s="25">
        <f>D148*E148</f>
        <v>0</v>
      </c>
      <c r="G148" s="49"/>
      <c r="H148" s="22"/>
      <c r="I148" s="42"/>
      <c r="J148" s="25"/>
      <c r="K148" s="25"/>
      <c r="L148" s="26"/>
    </row>
    <row r="149" spans="1:12" ht="33.6">
      <c r="A149" s="20">
        <v>131</v>
      </c>
      <c r="B149" s="49"/>
      <c r="C149" s="22"/>
      <c r="D149" s="42"/>
      <c r="E149" s="24"/>
      <c r="F149" s="25"/>
      <c r="G149" s="49" t="s">
        <v>45</v>
      </c>
      <c r="H149" s="22" t="s">
        <v>23</v>
      </c>
      <c r="I149" s="42">
        <v>1</v>
      </c>
      <c r="J149" s="25"/>
      <c r="K149" s="34">
        <f t="shared" ref="K149" si="25">I149*J149</f>
        <v>0</v>
      </c>
      <c r="L149" s="26"/>
    </row>
    <row r="150" spans="1:12" ht="33.6">
      <c r="A150" s="29">
        <v>132</v>
      </c>
      <c r="B150" s="21" t="s">
        <v>129</v>
      </c>
      <c r="C150" s="22" t="s">
        <v>23</v>
      </c>
      <c r="D150" s="42">
        <v>1</v>
      </c>
      <c r="E150" s="24"/>
      <c r="F150" s="25">
        <f>D150*E150</f>
        <v>0</v>
      </c>
      <c r="G150" s="26"/>
      <c r="H150" s="27"/>
      <c r="I150" s="28"/>
      <c r="J150" s="25"/>
      <c r="K150" s="25"/>
      <c r="L150" s="26"/>
    </row>
    <row r="151" spans="1:12" ht="234" customHeight="1">
      <c r="A151" s="199">
        <v>133</v>
      </c>
      <c r="B151" s="199"/>
      <c r="C151" s="162"/>
      <c r="D151" s="164"/>
      <c r="E151" s="201"/>
      <c r="F151" s="181"/>
      <c r="G151" s="203" t="s">
        <v>128</v>
      </c>
      <c r="H151" s="162" t="s">
        <v>23</v>
      </c>
      <c r="I151" s="164">
        <v>1</v>
      </c>
      <c r="J151" s="181"/>
      <c r="K151" s="154">
        <f>I151*J152</f>
        <v>0</v>
      </c>
      <c r="L151" s="183"/>
    </row>
    <row r="152" spans="1:12" ht="345" customHeight="1">
      <c r="A152" s="200"/>
      <c r="B152" s="200"/>
      <c r="C152" s="163"/>
      <c r="D152" s="165"/>
      <c r="E152" s="202"/>
      <c r="F152" s="182"/>
      <c r="G152" s="204"/>
      <c r="H152" s="163"/>
      <c r="I152" s="165"/>
      <c r="J152" s="182"/>
      <c r="K152" s="155"/>
      <c r="L152" s="184"/>
    </row>
    <row r="153" spans="1:12" ht="33.6">
      <c r="A153" s="20">
        <v>134</v>
      </c>
      <c r="B153" s="50" t="s">
        <v>130</v>
      </c>
      <c r="C153" s="51" t="s">
        <v>11</v>
      </c>
      <c r="D153" s="52">
        <v>6</v>
      </c>
      <c r="E153" s="24"/>
      <c r="F153" s="25">
        <f>D153*E153</f>
        <v>0</v>
      </c>
      <c r="G153" s="26"/>
      <c r="H153" s="27"/>
      <c r="I153" s="28"/>
      <c r="J153" s="25"/>
      <c r="K153" s="25"/>
      <c r="L153" s="26"/>
    </row>
    <row r="154" spans="1:12" ht="33.6">
      <c r="A154" s="20">
        <v>135</v>
      </c>
      <c r="B154" s="50"/>
      <c r="C154" s="51"/>
      <c r="D154" s="52"/>
      <c r="E154" s="24"/>
      <c r="F154" s="25"/>
      <c r="G154" s="21" t="s">
        <v>176</v>
      </c>
      <c r="H154" s="22" t="s">
        <v>11</v>
      </c>
      <c r="I154" s="42">
        <v>6</v>
      </c>
      <c r="J154" s="25"/>
      <c r="K154" s="34">
        <f t="shared" ref="K154:K156" si="26">I154*J154</f>
        <v>0</v>
      </c>
      <c r="L154" s="26"/>
    </row>
    <row r="155" spans="1:12" ht="33.6">
      <c r="A155" s="20">
        <v>136</v>
      </c>
      <c r="B155" s="50"/>
      <c r="C155" s="51"/>
      <c r="D155" s="52"/>
      <c r="E155" s="24"/>
      <c r="F155" s="25"/>
      <c r="G155" s="50" t="s">
        <v>177</v>
      </c>
      <c r="H155" s="51" t="s">
        <v>49</v>
      </c>
      <c r="I155" s="52">
        <v>1</v>
      </c>
      <c r="J155" s="25"/>
      <c r="K155" s="34">
        <f t="shared" si="26"/>
        <v>0</v>
      </c>
      <c r="L155" s="26"/>
    </row>
    <row r="156" spans="1:12" ht="33.6">
      <c r="A156" s="20">
        <v>137</v>
      </c>
      <c r="B156" s="50"/>
      <c r="C156" s="51"/>
      <c r="D156" s="52"/>
      <c r="E156" s="24"/>
      <c r="F156" s="25"/>
      <c r="G156" s="50" t="s">
        <v>131</v>
      </c>
      <c r="H156" s="51" t="s">
        <v>11</v>
      </c>
      <c r="I156" s="52">
        <v>6</v>
      </c>
      <c r="J156" s="25"/>
      <c r="K156" s="34">
        <f t="shared" si="26"/>
        <v>0</v>
      </c>
      <c r="L156" s="26"/>
    </row>
    <row r="157" spans="1:12" ht="33.6">
      <c r="A157" s="20">
        <v>138</v>
      </c>
      <c r="B157" s="50" t="s">
        <v>130</v>
      </c>
      <c r="C157" s="51" t="s">
        <v>11</v>
      </c>
      <c r="D157" s="52">
        <v>6</v>
      </c>
      <c r="E157" s="24"/>
      <c r="F157" s="25">
        <f>D157*E157</f>
        <v>0</v>
      </c>
      <c r="G157" s="26"/>
      <c r="H157" s="27"/>
      <c r="I157" s="28"/>
      <c r="J157" s="25"/>
      <c r="K157" s="25"/>
      <c r="L157" s="26"/>
    </row>
    <row r="158" spans="1:12" ht="33.6">
      <c r="A158" s="20">
        <v>139</v>
      </c>
      <c r="B158" s="50"/>
      <c r="C158" s="51"/>
      <c r="D158" s="52"/>
      <c r="E158" s="24"/>
      <c r="F158" s="25"/>
      <c r="G158" s="21" t="s">
        <v>132</v>
      </c>
      <c r="H158" s="22" t="s">
        <v>11</v>
      </c>
      <c r="I158" s="52">
        <v>6</v>
      </c>
      <c r="J158" s="25"/>
      <c r="K158" s="34">
        <f t="shared" ref="K158:K167" si="27">I158*J158</f>
        <v>0</v>
      </c>
      <c r="L158" s="26"/>
    </row>
    <row r="159" spans="1:12" ht="33.6">
      <c r="A159" s="20">
        <v>140</v>
      </c>
      <c r="B159" s="47"/>
      <c r="C159" s="53"/>
      <c r="D159" s="54"/>
      <c r="E159" s="33"/>
      <c r="F159" s="34"/>
      <c r="G159" s="47" t="s">
        <v>133</v>
      </c>
      <c r="H159" s="53" t="s">
        <v>49</v>
      </c>
      <c r="I159" s="54">
        <v>1</v>
      </c>
      <c r="J159" s="34"/>
      <c r="K159" s="34">
        <f t="shared" si="27"/>
        <v>0</v>
      </c>
      <c r="L159" s="35"/>
    </row>
    <row r="160" spans="1:12" ht="33.6">
      <c r="A160" s="20">
        <v>141</v>
      </c>
      <c r="B160" s="47"/>
      <c r="C160" s="53"/>
      <c r="D160" s="54"/>
      <c r="E160" s="33"/>
      <c r="F160" s="34"/>
      <c r="G160" s="47" t="s">
        <v>134</v>
      </c>
      <c r="H160" s="53" t="s">
        <v>11</v>
      </c>
      <c r="I160" s="54">
        <v>6</v>
      </c>
      <c r="J160" s="34"/>
      <c r="K160" s="34">
        <f t="shared" si="27"/>
        <v>0</v>
      </c>
      <c r="L160" s="35"/>
    </row>
    <row r="161" spans="1:12" ht="355.5" customHeight="1">
      <c r="A161" s="156">
        <v>142</v>
      </c>
      <c r="B161" s="209"/>
      <c r="C161" s="209"/>
      <c r="D161" s="211"/>
      <c r="E161" s="213"/>
      <c r="F161" s="154"/>
      <c r="G161" s="158" t="s">
        <v>135</v>
      </c>
      <c r="H161" s="160" t="s">
        <v>23</v>
      </c>
      <c r="I161" s="205">
        <v>3</v>
      </c>
      <c r="J161" s="154"/>
      <c r="K161" s="154">
        <f>I161*J162</f>
        <v>0</v>
      </c>
      <c r="L161" s="145"/>
    </row>
    <row r="162" spans="1:12" ht="409.5" customHeight="1">
      <c r="A162" s="157"/>
      <c r="B162" s="210"/>
      <c r="C162" s="210"/>
      <c r="D162" s="212"/>
      <c r="E162" s="214"/>
      <c r="F162" s="155"/>
      <c r="G162" s="159"/>
      <c r="H162" s="161"/>
      <c r="I162" s="206"/>
      <c r="J162" s="155"/>
      <c r="K162" s="155"/>
      <c r="L162" s="146"/>
    </row>
    <row r="163" spans="1:12" ht="368.25" customHeight="1">
      <c r="A163" s="156">
        <v>143</v>
      </c>
      <c r="B163" s="209"/>
      <c r="C163" s="209"/>
      <c r="D163" s="211"/>
      <c r="E163" s="213"/>
      <c r="F163" s="154"/>
      <c r="G163" s="207" t="s">
        <v>136</v>
      </c>
      <c r="H163" s="160" t="s">
        <v>23</v>
      </c>
      <c r="I163" s="205">
        <v>3</v>
      </c>
      <c r="J163" s="154"/>
      <c r="K163" s="154">
        <f>I163*J164</f>
        <v>0</v>
      </c>
      <c r="L163" s="145"/>
    </row>
    <row r="164" spans="1:12" ht="354.75" customHeight="1">
      <c r="A164" s="157"/>
      <c r="B164" s="210"/>
      <c r="C164" s="210"/>
      <c r="D164" s="212"/>
      <c r="E164" s="214"/>
      <c r="F164" s="155"/>
      <c r="G164" s="208"/>
      <c r="H164" s="161"/>
      <c r="I164" s="206"/>
      <c r="J164" s="155"/>
      <c r="K164" s="155"/>
      <c r="L164" s="146"/>
    </row>
    <row r="165" spans="1:12" ht="354.75" customHeight="1">
      <c r="A165" s="156">
        <v>144</v>
      </c>
      <c r="B165" s="209"/>
      <c r="C165" s="209"/>
      <c r="D165" s="211"/>
      <c r="E165" s="213"/>
      <c r="F165" s="154"/>
      <c r="G165" s="221" t="s">
        <v>456</v>
      </c>
      <c r="H165" s="160" t="s">
        <v>23</v>
      </c>
      <c r="I165" s="205">
        <v>1</v>
      </c>
      <c r="J165" s="154"/>
      <c r="K165" s="154">
        <f>I165*J166</f>
        <v>0</v>
      </c>
      <c r="L165" s="145"/>
    </row>
    <row r="166" spans="1:12" ht="218.25" customHeight="1">
      <c r="A166" s="157"/>
      <c r="B166" s="210"/>
      <c r="C166" s="210"/>
      <c r="D166" s="212"/>
      <c r="E166" s="214"/>
      <c r="F166" s="155"/>
      <c r="G166" s="222"/>
      <c r="H166" s="161"/>
      <c r="I166" s="206"/>
      <c r="J166" s="155"/>
      <c r="K166" s="155"/>
      <c r="L166" s="146"/>
    </row>
    <row r="167" spans="1:12" ht="409.6">
      <c r="A167" s="29">
        <v>145</v>
      </c>
      <c r="B167" s="47"/>
      <c r="C167" s="31"/>
      <c r="D167" s="38"/>
      <c r="E167" s="33"/>
      <c r="F167" s="34"/>
      <c r="G167" s="47" t="s">
        <v>520</v>
      </c>
      <c r="H167" s="31" t="s">
        <v>23</v>
      </c>
      <c r="I167" s="38">
        <v>2</v>
      </c>
      <c r="J167" s="34"/>
      <c r="K167" s="34">
        <f t="shared" si="27"/>
        <v>0</v>
      </c>
      <c r="L167" s="35"/>
    </row>
    <row r="168" spans="1:12" ht="33.6">
      <c r="A168" s="29">
        <v>146</v>
      </c>
      <c r="B168" s="30" t="s">
        <v>137</v>
      </c>
      <c r="C168" s="31" t="s">
        <v>12</v>
      </c>
      <c r="D168" s="38">
        <v>8</v>
      </c>
      <c r="E168" s="33"/>
      <c r="F168" s="25">
        <f t="shared" ref="F168:F170" si="28">D168*E168</f>
        <v>0</v>
      </c>
      <c r="G168" s="35"/>
      <c r="H168" s="36"/>
      <c r="I168" s="37"/>
      <c r="J168" s="34"/>
      <c r="K168" s="34"/>
      <c r="L168" s="35"/>
    </row>
    <row r="169" spans="1:12" ht="33.6">
      <c r="A169" s="29">
        <v>147</v>
      </c>
      <c r="B169" s="30" t="s">
        <v>138</v>
      </c>
      <c r="C169" s="31" t="s">
        <v>12</v>
      </c>
      <c r="D169" s="38">
        <v>2</v>
      </c>
      <c r="E169" s="33"/>
      <c r="F169" s="25">
        <f t="shared" si="28"/>
        <v>0</v>
      </c>
      <c r="G169" s="35"/>
      <c r="H169" s="36"/>
      <c r="I169" s="37"/>
      <c r="J169" s="34"/>
      <c r="K169" s="34"/>
      <c r="L169" s="35"/>
    </row>
    <row r="170" spans="1:12" ht="67.2">
      <c r="A170" s="29">
        <v>148</v>
      </c>
      <c r="B170" s="30" t="s">
        <v>179</v>
      </c>
      <c r="C170" s="31" t="s">
        <v>12</v>
      </c>
      <c r="D170" s="38">
        <v>1</v>
      </c>
      <c r="E170" s="33"/>
      <c r="F170" s="25">
        <f t="shared" si="28"/>
        <v>0</v>
      </c>
      <c r="G170" s="35"/>
      <c r="H170" s="36"/>
      <c r="I170" s="37"/>
      <c r="J170" s="34"/>
      <c r="K170" s="34"/>
      <c r="L170" s="35"/>
    </row>
    <row r="171" spans="1:12" ht="33.6">
      <c r="A171" s="29">
        <v>149</v>
      </c>
      <c r="B171" s="30"/>
      <c r="C171" s="31"/>
      <c r="D171" s="38"/>
      <c r="E171" s="33"/>
      <c r="F171" s="34"/>
      <c r="G171" s="30" t="s">
        <v>178</v>
      </c>
      <c r="H171" s="31" t="s">
        <v>12</v>
      </c>
      <c r="I171" s="38">
        <v>1</v>
      </c>
      <c r="J171" s="34"/>
      <c r="K171" s="34">
        <f t="shared" ref="K171:K177" si="29">I171*J171</f>
        <v>0</v>
      </c>
      <c r="L171" s="36" t="s">
        <v>32</v>
      </c>
    </row>
    <row r="172" spans="1:12" ht="33.6">
      <c r="A172" s="29">
        <v>150</v>
      </c>
      <c r="B172" s="30"/>
      <c r="C172" s="31"/>
      <c r="D172" s="38"/>
      <c r="E172" s="33"/>
      <c r="F172" s="34"/>
      <c r="G172" s="30" t="s">
        <v>139</v>
      </c>
      <c r="H172" s="31" t="s">
        <v>12</v>
      </c>
      <c r="I172" s="38">
        <v>1</v>
      </c>
      <c r="J172" s="34"/>
      <c r="K172" s="34">
        <f t="shared" si="29"/>
        <v>0</v>
      </c>
      <c r="L172" s="36" t="s">
        <v>32</v>
      </c>
    </row>
    <row r="173" spans="1:12" ht="33.6">
      <c r="A173" s="29">
        <v>151</v>
      </c>
      <c r="B173" s="30"/>
      <c r="C173" s="31"/>
      <c r="D173" s="38"/>
      <c r="E173" s="33"/>
      <c r="F173" s="34"/>
      <c r="G173" s="30" t="s">
        <v>140</v>
      </c>
      <c r="H173" s="31" t="s">
        <v>12</v>
      </c>
      <c r="I173" s="38">
        <v>10</v>
      </c>
      <c r="J173" s="34"/>
      <c r="K173" s="34">
        <f t="shared" si="29"/>
        <v>0</v>
      </c>
      <c r="L173" s="36" t="s">
        <v>32</v>
      </c>
    </row>
    <row r="174" spans="1:12" ht="33.6">
      <c r="A174" s="29">
        <v>152</v>
      </c>
      <c r="B174" s="30"/>
      <c r="C174" s="31"/>
      <c r="D174" s="38"/>
      <c r="E174" s="33"/>
      <c r="F174" s="34"/>
      <c r="G174" s="30" t="s">
        <v>141</v>
      </c>
      <c r="H174" s="31" t="s">
        <v>12</v>
      </c>
      <c r="I174" s="38">
        <v>10</v>
      </c>
      <c r="J174" s="34"/>
      <c r="K174" s="34">
        <f t="shared" si="29"/>
        <v>0</v>
      </c>
      <c r="L174" s="36" t="s">
        <v>32</v>
      </c>
    </row>
    <row r="175" spans="1:12" ht="33.6">
      <c r="A175" s="29">
        <v>153</v>
      </c>
      <c r="B175" s="30"/>
      <c r="C175" s="31"/>
      <c r="D175" s="38"/>
      <c r="E175" s="33"/>
      <c r="F175" s="34"/>
      <c r="G175" s="30" t="s">
        <v>142</v>
      </c>
      <c r="H175" s="31" t="s">
        <v>49</v>
      </c>
      <c r="I175" s="38">
        <v>1</v>
      </c>
      <c r="J175" s="34"/>
      <c r="K175" s="34">
        <f t="shared" si="29"/>
        <v>0</v>
      </c>
      <c r="L175" s="36" t="s">
        <v>32</v>
      </c>
    </row>
    <row r="176" spans="1:12" ht="67.2">
      <c r="A176" s="29">
        <v>154</v>
      </c>
      <c r="B176" s="30"/>
      <c r="C176" s="31"/>
      <c r="D176" s="38"/>
      <c r="E176" s="33"/>
      <c r="F176" s="34"/>
      <c r="G176" s="30" t="s">
        <v>278</v>
      </c>
      <c r="H176" s="31" t="s">
        <v>12</v>
      </c>
      <c r="I176" s="38">
        <v>6</v>
      </c>
      <c r="J176" s="34"/>
      <c r="K176" s="34">
        <f t="shared" si="29"/>
        <v>0</v>
      </c>
      <c r="L176" s="36"/>
    </row>
    <row r="177" spans="1:12" ht="33.6">
      <c r="A177" s="29">
        <v>155</v>
      </c>
      <c r="B177" s="30"/>
      <c r="C177" s="31"/>
      <c r="D177" s="38"/>
      <c r="E177" s="33"/>
      <c r="F177" s="34"/>
      <c r="G177" s="39" t="s">
        <v>279</v>
      </c>
      <c r="H177" s="31" t="s">
        <v>49</v>
      </c>
      <c r="I177" s="38">
        <v>1</v>
      </c>
      <c r="J177" s="34"/>
      <c r="K177" s="34">
        <f t="shared" si="29"/>
        <v>0</v>
      </c>
      <c r="L177" s="35"/>
    </row>
    <row r="178" spans="1:12" ht="33.6">
      <c r="A178" s="29">
        <v>156</v>
      </c>
      <c r="B178" s="21" t="s">
        <v>144</v>
      </c>
      <c r="C178" s="22" t="s">
        <v>13</v>
      </c>
      <c r="D178" s="42">
        <v>20</v>
      </c>
      <c r="E178" s="24"/>
      <c r="F178" s="25">
        <f>D178*E178</f>
        <v>0</v>
      </c>
      <c r="G178" s="26"/>
      <c r="H178" s="27"/>
      <c r="I178" s="28"/>
      <c r="J178" s="25"/>
      <c r="K178" s="25"/>
      <c r="L178" s="26"/>
    </row>
    <row r="179" spans="1:12" ht="33.6">
      <c r="A179" s="29">
        <v>157</v>
      </c>
      <c r="B179" s="21"/>
      <c r="C179" s="22"/>
      <c r="D179" s="42"/>
      <c r="E179" s="24"/>
      <c r="F179" s="25"/>
      <c r="G179" s="21" t="s">
        <v>143</v>
      </c>
      <c r="H179" s="22" t="s">
        <v>12</v>
      </c>
      <c r="I179" s="42">
        <v>200</v>
      </c>
      <c r="J179" s="25"/>
      <c r="K179" s="34">
        <f t="shared" ref="K179" si="30">I179*J179</f>
        <v>0</v>
      </c>
      <c r="L179" s="26"/>
    </row>
    <row r="180" spans="1:12" ht="33.6">
      <c r="A180" s="29">
        <v>158</v>
      </c>
      <c r="B180" s="21" t="s">
        <v>145</v>
      </c>
      <c r="C180" s="22" t="s">
        <v>48</v>
      </c>
      <c r="D180" s="42">
        <v>1</v>
      </c>
      <c r="E180" s="24"/>
      <c r="F180" s="25">
        <f>D180*E180</f>
        <v>0</v>
      </c>
      <c r="G180" s="21"/>
      <c r="H180" s="22"/>
      <c r="I180" s="42"/>
      <c r="J180" s="25"/>
      <c r="K180" s="25"/>
      <c r="L180" s="26"/>
    </row>
    <row r="181" spans="1:12" ht="33.6">
      <c r="A181" s="29">
        <v>159</v>
      </c>
      <c r="B181" s="49" t="s">
        <v>549</v>
      </c>
      <c r="C181" s="56" t="s">
        <v>8</v>
      </c>
      <c r="D181" s="57">
        <v>80</v>
      </c>
      <c r="E181" s="58"/>
      <c r="F181" s="25">
        <f t="shared" ref="F181" si="31">E181*D181</f>
        <v>0</v>
      </c>
      <c r="G181" s="49"/>
      <c r="H181" s="56"/>
      <c r="I181" s="28"/>
      <c r="J181" s="25"/>
      <c r="K181" s="25"/>
      <c r="L181" s="26"/>
    </row>
    <row r="182" spans="1:12" ht="100.8">
      <c r="A182" s="29">
        <v>160</v>
      </c>
      <c r="B182" s="49" t="s">
        <v>550</v>
      </c>
      <c r="C182" s="56" t="s">
        <v>8</v>
      </c>
      <c r="D182" s="57">
        <v>80</v>
      </c>
      <c r="E182" s="58"/>
      <c r="F182" s="25">
        <f>D182*E182</f>
        <v>0</v>
      </c>
      <c r="G182" s="49"/>
      <c r="H182" s="56"/>
      <c r="I182" s="57"/>
      <c r="J182" s="25"/>
      <c r="K182" s="25"/>
      <c r="L182" s="26"/>
    </row>
    <row r="183" spans="1:12" ht="33.6">
      <c r="A183" s="29">
        <v>161</v>
      </c>
      <c r="B183" s="49"/>
      <c r="C183" s="56"/>
      <c r="D183" s="57"/>
      <c r="E183" s="58"/>
      <c r="F183" s="25"/>
      <c r="G183" s="49" t="s">
        <v>525</v>
      </c>
      <c r="H183" s="56" t="s">
        <v>13</v>
      </c>
      <c r="I183" s="57">
        <f>0.02*80</f>
        <v>1.6</v>
      </c>
      <c r="J183" s="25"/>
      <c r="K183" s="34">
        <f t="shared" ref="K183:K186" si="32">I183*J183</f>
        <v>0</v>
      </c>
      <c r="L183" s="26"/>
    </row>
    <row r="184" spans="1:12" ht="33.6">
      <c r="A184" s="29">
        <v>162</v>
      </c>
      <c r="B184" s="49"/>
      <c r="C184" s="56"/>
      <c r="D184" s="57"/>
      <c r="E184" s="58"/>
      <c r="F184" s="25"/>
      <c r="G184" s="49" t="s">
        <v>551</v>
      </c>
      <c r="H184" s="56" t="s">
        <v>12</v>
      </c>
      <c r="I184" s="57">
        <v>800</v>
      </c>
      <c r="J184" s="25"/>
      <c r="K184" s="34">
        <f t="shared" si="32"/>
        <v>0</v>
      </c>
      <c r="L184" s="26"/>
    </row>
    <row r="185" spans="1:12" ht="33.6">
      <c r="A185" s="29">
        <v>163</v>
      </c>
      <c r="B185" s="49"/>
      <c r="C185" s="56"/>
      <c r="D185" s="57"/>
      <c r="E185" s="58"/>
      <c r="F185" s="25"/>
      <c r="G185" s="49" t="s">
        <v>526</v>
      </c>
      <c r="H185" s="56" t="s">
        <v>10</v>
      </c>
      <c r="I185" s="57">
        <v>10</v>
      </c>
      <c r="J185" s="25"/>
      <c r="K185" s="34">
        <f t="shared" si="32"/>
        <v>0</v>
      </c>
      <c r="L185" s="26"/>
    </row>
    <row r="186" spans="1:12" ht="33.6">
      <c r="A186" s="29">
        <v>164</v>
      </c>
      <c r="B186" s="49"/>
      <c r="C186" s="56"/>
      <c r="D186" s="57"/>
      <c r="E186" s="58"/>
      <c r="F186" s="25"/>
      <c r="G186" s="49" t="s">
        <v>527</v>
      </c>
      <c r="H186" s="56" t="s">
        <v>9</v>
      </c>
      <c r="I186" s="57">
        <v>2</v>
      </c>
      <c r="J186" s="25"/>
      <c r="K186" s="34">
        <f t="shared" si="32"/>
        <v>0</v>
      </c>
      <c r="L186" s="26"/>
    </row>
    <row r="187" spans="1:12" ht="134.4">
      <c r="A187" s="29">
        <v>165</v>
      </c>
      <c r="B187" s="49" t="s">
        <v>515</v>
      </c>
      <c r="C187" s="56" t="s">
        <v>8</v>
      </c>
      <c r="D187" s="57">
        <v>80</v>
      </c>
      <c r="E187" s="58"/>
      <c r="F187" s="25">
        <f t="shared" ref="F187" si="33">E187*D187</f>
        <v>0</v>
      </c>
      <c r="G187" s="49" t="s">
        <v>489</v>
      </c>
      <c r="H187" s="56" t="s">
        <v>8</v>
      </c>
      <c r="I187" s="57">
        <v>80</v>
      </c>
      <c r="J187" s="25"/>
      <c r="K187" s="25">
        <f t="shared" ref="K187:K196" si="34">J187*I187</f>
        <v>0</v>
      </c>
      <c r="L187" s="26"/>
    </row>
    <row r="188" spans="1:12" ht="33.6">
      <c r="A188" s="29">
        <v>166</v>
      </c>
      <c r="B188" s="49"/>
      <c r="C188" s="56"/>
      <c r="D188" s="57"/>
      <c r="E188" s="58"/>
      <c r="F188" s="25"/>
      <c r="G188" s="49" t="s">
        <v>490</v>
      </c>
      <c r="H188" s="56" t="s">
        <v>12</v>
      </c>
      <c r="I188" s="57">
        <v>400</v>
      </c>
      <c r="J188" s="25"/>
      <c r="K188" s="25">
        <f t="shared" si="34"/>
        <v>0</v>
      </c>
      <c r="L188" s="26"/>
    </row>
    <row r="189" spans="1:12" ht="67.2">
      <c r="A189" s="29">
        <v>167</v>
      </c>
      <c r="B189" s="49"/>
      <c r="C189" s="56"/>
      <c r="D189" s="57"/>
      <c r="E189" s="58"/>
      <c r="F189" s="25"/>
      <c r="G189" s="49" t="s">
        <v>491</v>
      </c>
      <c r="H189" s="56" t="s">
        <v>11</v>
      </c>
      <c r="I189" s="57">
        <v>60</v>
      </c>
      <c r="J189" s="25"/>
      <c r="K189" s="25">
        <f t="shared" si="34"/>
        <v>0</v>
      </c>
      <c r="L189" s="26"/>
    </row>
    <row r="190" spans="1:12" ht="33.6">
      <c r="A190" s="29">
        <v>168</v>
      </c>
      <c r="B190" s="49"/>
      <c r="C190" s="56"/>
      <c r="D190" s="57"/>
      <c r="E190" s="58"/>
      <c r="F190" s="25"/>
      <c r="G190" s="49" t="s">
        <v>492</v>
      </c>
      <c r="H190" s="56" t="s">
        <v>12</v>
      </c>
      <c r="I190" s="57">
        <v>4</v>
      </c>
      <c r="J190" s="25"/>
      <c r="K190" s="25">
        <f t="shared" si="34"/>
        <v>0</v>
      </c>
      <c r="L190" s="26"/>
    </row>
    <row r="191" spans="1:12" ht="33.6">
      <c r="A191" s="29">
        <v>169</v>
      </c>
      <c r="B191" s="49"/>
      <c r="C191" s="56"/>
      <c r="D191" s="57"/>
      <c r="E191" s="58"/>
      <c r="F191" s="25"/>
      <c r="G191" s="49" t="s">
        <v>493</v>
      </c>
      <c r="H191" s="56" t="s">
        <v>8</v>
      </c>
      <c r="I191" s="57">
        <v>80</v>
      </c>
      <c r="J191" s="25"/>
      <c r="K191" s="25">
        <f t="shared" si="34"/>
        <v>0</v>
      </c>
      <c r="L191" s="26"/>
    </row>
    <row r="192" spans="1:12" ht="33.6">
      <c r="A192" s="29">
        <v>170</v>
      </c>
      <c r="B192" s="49"/>
      <c r="C192" s="56"/>
      <c r="D192" s="57"/>
      <c r="E192" s="58"/>
      <c r="F192" s="25"/>
      <c r="G192" s="49" t="s">
        <v>494</v>
      </c>
      <c r="H192" s="56" t="s">
        <v>8</v>
      </c>
      <c r="I192" s="57">
        <v>80</v>
      </c>
      <c r="J192" s="25"/>
      <c r="K192" s="25">
        <f t="shared" si="34"/>
        <v>0</v>
      </c>
      <c r="L192" s="26"/>
    </row>
    <row r="193" spans="1:12" ht="33.6">
      <c r="A193" s="29">
        <v>171</v>
      </c>
      <c r="B193" s="49"/>
      <c r="C193" s="56"/>
      <c r="D193" s="57"/>
      <c r="E193" s="58"/>
      <c r="F193" s="25"/>
      <c r="G193" s="49" t="s">
        <v>495</v>
      </c>
      <c r="H193" s="56" t="s">
        <v>11</v>
      </c>
      <c r="I193" s="57">
        <v>20</v>
      </c>
      <c r="J193" s="25"/>
      <c r="K193" s="25">
        <f t="shared" si="34"/>
        <v>0</v>
      </c>
      <c r="L193" s="26"/>
    </row>
    <row r="194" spans="1:12" ht="33.6">
      <c r="A194" s="29">
        <v>172</v>
      </c>
      <c r="B194" s="49"/>
      <c r="C194" s="56"/>
      <c r="D194" s="57"/>
      <c r="E194" s="58"/>
      <c r="F194" s="25"/>
      <c r="G194" s="49" t="s">
        <v>496</v>
      </c>
      <c r="H194" s="56" t="s">
        <v>497</v>
      </c>
      <c r="I194" s="57">
        <v>20</v>
      </c>
      <c r="J194" s="25"/>
      <c r="K194" s="25">
        <f t="shared" si="34"/>
        <v>0</v>
      </c>
      <c r="L194" s="26"/>
    </row>
    <row r="195" spans="1:12" ht="33.6">
      <c r="A195" s="29">
        <v>173</v>
      </c>
      <c r="B195" s="49"/>
      <c r="C195" s="56"/>
      <c r="D195" s="57"/>
      <c r="E195" s="58"/>
      <c r="F195" s="25"/>
      <c r="G195" s="49" t="s">
        <v>498</v>
      </c>
      <c r="H195" s="56" t="s">
        <v>12</v>
      </c>
      <c r="I195" s="57">
        <v>200</v>
      </c>
      <c r="J195" s="25"/>
      <c r="K195" s="25">
        <f t="shared" si="34"/>
        <v>0</v>
      </c>
      <c r="L195" s="26"/>
    </row>
    <row r="196" spans="1:12" ht="33.6">
      <c r="A196" s="29">
        <v>174</v>
      </c>
      <c r="B196" s="49"/>
      <c r="C196" s="56"/>
      <c r="D196" s="57"/>
      <c r="E196" s="58"/>
      <c r="F196" s="25"/>
      <c r="G196" s="49" t="s">
        <v>499</v>
      </c>
      <c r="H196" s="56" t="s">
        <v>8</v>
      </c>
      <c r="I196" s="57">
        <v>80</v>
      </c>
      <c r="J196" s="25"/>
      <c r="K196" s="25">
        <f t="shared" si="34"/>
        <v>0</v>
      </c>
      <c r="L196" s="26"/>
    </row>
    <row r="197" spans="1:12" ht="67.2">
      <c r="A197" s="29">
        <v>175</v>
      </c>
      <c r="B197" s="49" t="s">
        <v>500</v>
      </c>
      <c r="C197" s="56" t="s">
        <v>11</v>
      </c>
      <c r="D197" s="57">
        <v>30</v>
      </c>
      <c r="E197" s="58"/>
      <c r="F197" s="25">
        <f>E197*D197</f>
        <v>0</v>
      </c>
      <c r="G197" s="49" t="s">
        <v>501</v>
      </c>
      <c r="H197" s="56" t="s">
        <v>11</v>
      </c>
      <c r="I197" s="57">
        <v>15</v>
      </c>
      <c r="J197" s="25"/>
      <c r="K197" s="25">
        <f t="shared" ref="K197:K220" si="35">J197*I197</f>
        <v>0</v>
      </c>
      <c r="L197" s="26"/>
    </row>
    <row r="198" spans="1:12" ht="33.6">
      <c r="A198" s="29">
        <v>176</v>
      </c>
      <c r="B198" s="49"/>
      <c r="C198" s="56"/>
      <c r="D198" s="57"/>
      <c r="E198" s="58"/>
      <c r="F198" s="25"/>
      <c r="G198" s="49" t="s">
        <v>502</v>
      </c>
      <c r="H198" s="56" t="s">
        <v>8</v>
      </c>
      <c r="I198" s="57">
        <v>5</v>
      </c>
      <c r="J198" s="25"/>
      <c r="K198" s="25">
        <f t="shared" si="35"/>
        <v>0</v>
      </c>
      <c r="L198" s="26"/>
    </row>
    <row r="199" spans="1:12" ht="33.6">
      <c r="A199" s="29">
        <v>177</v>
      </c>
      <c r="B199" s="49"/>
      <c r="C199" s="56"/>
      <c r="D199" s="57"/>
      <c r="E199" s="58"/>
      <c r="F199" s="25"/>
      <c r="G199" s="49" t="s">
        <v>503</v>
      </c>
      <c r="H199" s="56" t="s">
        <v>8</v>
      </c>
      <c r="I199" s="57">
        <v>5</v>
      </c>
      <c r="J199" s="25"/>
      <c r="K199" s="25">
        <f t="shared" si="35"/>
        <v>0</v>
      </c>
      <c r="L199" s="26"/>
    </row>
    <row r="200" spans="1:12" ht="33.6">
      <c r="A200" s="29">
        <v>178</v>
      </c>
      <c r="B200" s="49"/>
      <c r="C200" s="56"/>
      <c r="D200" s="57"/>
      <c r="E200" s="58"/>
      <c r="F200" s="25"/>
      <c r="G200" s="49" t="s">
        <v>504</v>
      </c>
      <c r="H200" s="56" t="s">
        <v>11</v>
      </c>
      <c r="I200" s="57">
        <v>20</v>
      </c>
      <c r="J200" s="25"/>
      <c r="K200" s="25">
        <f t="shared" si="35"/>
        <v>0</v>
      </c>
      <c r="L200" s="26"/>
    </row>
    <row r="201" spans="1:12" ht="33.6">
      <c r="A201" s="29">
        <v>179</v>
      </c>
      <c r="B201" s="49"/>
      <c r="C201" s="56"/>
      <c r="D201" s="57"/>
      <c r="E201" s="58"/>
      <c r="F201" s="25"/>
      <c r="G201" s="49" t="s">
        <v>505</v>
      </c>
      <c r="H201" s="56" t="s">
        <v>11</v>
      </c>
      <c r="I201" s="57">
        <v>20</v>
      </c>
      <c r="J201" s="25"/>
      <c r="K201" s="25">
        <f t="shared" si="35"/>
        <v>0</v>
      </c>
      <c r="L201" s="26"/>
    </row>
    <row r="202" spans="1:12" ht="33.6">
      <c r="A202" s="29">
        <v>180</v>
      </c>
      <c r="B202" s="49"/>
      <c r="C202" s="56"/>
      <c r="D202" s="57"/>
      <c r="E202" s="58"/>
      <c r="F202" s="25"/>
      <c r="G202" s="49" t="s">
        <v>506</v>
      </c>
      <c r="H202" s="56" t="s">
        <v>11</v>
      </c>
      <c r="I202" s="57">
        <v>20</v>
      </c>
      <c r="J202" s="25"/>
      <c r="K202" s="25">
        <f t="shared" si="35"/>
        <v>0</v>
      </c>
      <c r="L202" s="26"/>
    </row>
    <row r="203" spans="1:12" ht="67.2">
      <c r="A203" s="29">
        <v>181</v>
      </c>
      <c r="B203" s="49" t="s">
        <v>553</v>
      </c>
      <c r="C203" s="56" t="s">
        <v>8</v>
      </c>
      <c r="D203" s="57">
        <v>20</v>
      </c>
      <c r="E203" s="59"/>
      <c r="F203" s="25">
        <f>D203*E203</f>
        <v>0</v>
      </c>
      <c r="G203" s="49"/>
      <c r="H203" s="56"/>
      <c r="I203" s="57"/>
      <c r="J203" s="25"/>
      <c r="K203" s="25"/>
      <c r="L203" s="26"/>
    </row>
    <row r="204" spans="1:12" ht="67.2">
      <c r="A204" s="29">
        <v>182</v>
      </c>
      <c r="B204" s="49"/>
      <c r="C204" s="56"/>
      <c r="D204" s="57"/>
      <c r="E204" s="59"/>
      <c r="F204" s="25"/>
      <c r="G204" s="49" t="s">
        <v>552</v>
      </c>
      <c r="H204" s="56" t="s">
        <v>8</v>
      </c>
      <c r="I204" s="57">
        <v>20</v>
      </c>
      <c r="J204" s="25"/>
      <c r="K204" s="25">
        <f t="shared" si="35"/>
        <v>0</v>
      </c>
      <c r="L204" s="26"/>
    </row>
    <row r="205" spans="1:12" ht="33.6">
      <c r="A205" s="29">
        <v>183</v>
      </c>
      <c r="B205" s="49" t="s">
        <v>507</v>
      </c>
      <c r="C205" s="56" t="s">
        <v>11</v>
      </c>
      <c r="D205" s="28">
        <v>20</v>
      </c>
      <c r="E205" s="25"/>
      <c r="F205" s="25">
        <f t="shared" ref="F205" si="36">E205*D205</f>
        <v>0</v>
      </c>
      <c r="G205" s="49" t="s">
        <v>508</v>
      </c>
      <c r="H205" s="56" t="s">
        <v>11</v>
      </c>
      <c r="I205" s="28">
        <v>12</v>
      </c>
      <c r="J205" s="25"/>
      <c r="K205" s="25">
        <f t="shared" si="35"/>
        <v>0</v>
      </c>
      <c r="L205" s="26"/>
    </row>
    <row r="206" spans="1:12" ht="33.6">
      <c r="A206" s="29">
        <v>184</v>
      </c>
      <c r="B206" s="49"/>
      <c r="C206" s="56"/>
      <c r="D206" s="28"/>
      <c r="E206" s="25"/>
      <c r="F206" s="25"/>
      <c r="G206" s="49" t="s">
        <v>509</v>
      </c>
      <c r="H206" s="56" t="s">
        <v>12</v>
      </c>
      <c r="I206" s="28">
        <v>24</v>
      </c>
      <c r="J206" s="25"/>
      <c r="K206" s="25">
        <f t="shared" si="35"/>
        <v>0</v>
      </c>
      <c r="L206" s="26"/>
    </row>
    <row r="207" spans="1:12" ht="33.6">
      <c r="A207" s="29">
        <v>185</v>
      </c>
      <c r="B207" s="49"/>
      <c r="C207" s="56"/>
      <c r="D207" s="28"/>
      <c r="E207" s="25"/>
      <c r="F207" s="25"/>
      <c r="G207" s="49" t="s">
        <v>510</v>
      </c>
      <c r="H207" s="56" t="s">
        <v>12</v>
      </c>
      <c r="I207" s="28">
        <v>2</v>
      </c>
      <c r="J207" s="25"/>
      <c r="K207" s="25">
        <f t="shared" si="35"/>
        <v>0</v>
      </c>
      <c r="L207" s="26"/>
    </row>
    <row r="208" spans="1:12" ht="33.6">
      <c r="A208" s="29">
        <v>186</v>
      </c>
      <c r="B208" s="49"/>
      <c r="C208" s="56"/>
      <c r="D208" s="28"/>
      <c r="E208" s="25"/>
      <c r="F208" s="25"/>
      <c r="G208" s="49" t="s">
        <v>511</v>
      </c>
      <c r="H208" s="56" t="s">
        <v>12</v>
      </c>
      <c r="I208" s="28">
        <v>2</v>
      </c>
      <c r="J208" s="25"/>
      <c r="K208" s="25">
        <f t="shared" si="35"/>
        <v>0</v>
      </c>
      <c r="L208" s="26"/>
    </row>
    <row r="209" spans="1:12" ht="33.6">
      <c r="A209" s="29">
        <v>187</v>
      </c>
      <c r="B209" s="49"/>
      <c r="C209" s="56"/>
      <c r="D209" s="28"/>
      <c r="E209" s="25"/>
      <c r="F209" s="25"/>
      <c r="G209" s="49" t="s">
        <v>512</v>
      </c>
      <c r="H209" s="56" t="s">
        <v>11</v>
      </c>
      <c r="I209" s="28">
        <v>12</v>
      </c>
      <c r="J209" s="25"/>
      <c r="K209" s="25">
        <f t="shared" si="35"/>
        <v>0</v>
      </c>
      <c r="L209" s="26"/>
    </row>
    <row r="210" spans="1:12" ht="33.6">
      <c r="A210" s="29">
        <v>188</v>
      </c>
      <c r="B210" s="49"/>
      <c r="C210" s="56"/>
      <c r="D210" s="28"/>
      <c r="E210" s="25"/>
      <c r="F210" s="25"/>
      <c r="G210" s="49" t="s">
        <v>513</v>
      </c>
      <c r="H210" s="56" t="s">
        <v>12</v>
      </c>
      <c r="I210" s="28">
        <v>16</v>
      </c>
      <c r="J210" s="25"/>
      <c r="K210" s="25">
        <f t="shared" si="35"/>
        <v>0</v>
      </c>
      <c r="L210" s="26"/>
    </row>
    <row r="211" spans="1:12" ht="33.6">
      <c r="A211" s="29">
        <v>189</v>
      </c>
      <c r="B211" s="49"/>
      <c r="C211" s="56"/>
      <c r="D211" s="28"/>
      <c r="E211" s="25"/>
      <c r="F211" s="25"/>
      <c r="G211" s="49" t="s">
        <v>514</v>
      </c>
      <c r="H211" s="56" t="s">
        <v>12</v>
      </c>
      <c r="I211" s="28">
        <v>4</v>
      </c>
      <c r="J211" s="25"/>
      <c r="K211" s="25">
        <f t="shared" si="35"/>
        <v>0</v>
      </c>
      <c r="L211" s="26"/>
    </row>
    <row r="212" spans="1:12" ht="100.8">
      <c r="A212" s="29">
        <v>190</v>
      </c>
      <c r="B212" s="49" t="s">
        <v>558</v>
      </c>
      <c r="C212" s="56" t="s">
        <v>8</v>
      </c>
      <c r="D212" s="57">
        <v>80</v>
      </c>
      <c r="E212" s="58"/>
      <c r="F212" s="25">
        <f t="shared" ref="F212" si="37">E212*D212</f>
        <v>0</v>
      </c>
      <c r="G212" s="49" t="s">
        <v>559</v>
      </c>
      <c r="H212" s="56" t="s">
        <v>8</v>
      </c>
      <c r="I212" s="57">
        <v>140</v>
      </c>
      <c r="J212" s="25"/>
      <c r="K212" s="25">
        <f t="shared" si="35"/>
        <v>0</v>
      </c>
      <c r="L212" s="26"/>
    </row>
    <row r="213" spans="1:12" ht="33.6">
      <c r="A213" s="29">
        <v>191</v>
      </c>
      <c r="B213" s="49"/>
      <c r="C213" s="56"/>
      <c r="D213" s="57"/>
      <c r="E213" s="58"/>
      <c r="F213" s="25"/>
      <c r="G213" s="49" t="s">
        <v>490</v>
      </c>
      <c r="H213" s="56" t="s">
        <v>12</v>
      </c>
      <c r="I213" s="57">
        <f>I212*6</f>
        <v>840</v>
      </c>
      <c r="J213" s="25"/>
      <c r="K213" s="25">
        <f t="shared" si="35"/>
        <v>0</v>
      </c>
      <c r="L213" s="26"/>
    </row>
    <row r="214" spans="1:12" ht="67.2">
      <c r="A214" s="29">
        <v>192</v>
      </c>
      <c r="B214" s="49"/>
      <c r="C214" s="56"/>
      <c r="D214" s="57"/>
      <c r="E214" s="58"/>
      <c r="F214" s="25"/>
      <c r="G214" s="49" t="s">
        <v>491</v>
      </c>
      <c r="H214" s="56" t="s">
        <v>11</v>
      </c>
      <c r="I214" s="57">
        <v>60</v>
      </c>
      <c r="J214" s="25"/>
      <c r="K214" s="25">
        <f t="shared" si="35"/>
        <v>0</v>
      </c>
      <c r="L214" s="26"/>
    </row>
    <row r="215" spans="1:12" ht="33.6">
      <c r="A215" s="29">
        <v>193</v>
      </c>
      <c r="B215" s="49"/>
      <c r="C215" s="56"/>
      <c r="D215" s="57"/>
      <c r="E215" s="58"/>
      <c r="F215" s="25"/>
      <c r="G215" s="49" t="s">
        <v>492</v>
      </c>
      <c r="H215" s="56" t="s">
        <v>12</v>
      </c>
      <c r="I215" s="57">
        <v>4</v>
      </c>
      <c r="J215" s="25"/>
      <c r="K215" s="25">
        <f t="shared" si="35"/>
        <v>0</v>
      </c>
      <c r="L215" s="26"/>
    </row>
    <row r="216" spans="1:12" ht="33.6">
      <c r="A216" s="29">
        <v>194</v>
      </c>
      <c r="B216" s="49"/>
      <c r="C216" s="56"/>
      <c r="D216" s="57"/>
      <c r="E216" s="58"/>
      <c r="F216" s="25"/>
      <c r="G216" s="49" t="s">
        <v>560</v>
      </c>
      <c r="H216" s="56" t="s">
        <v>8</v>
      </c>
      <c r="I216" s="57">
        <v>200</v>
      </c>
      <c r="J216" s="25"/>
      <c r="K216" s="25">
        <f t="shared" si="35"/>
        <v>0</v>
      </c>
      <c r="L216" s="26"/>
    </row>
    <row r="217" spans="1:12" ht="33.6">
      <c r="A217" s="29">
        <v>195</v>
      </c>
      <c r="B217" s="49"/>
      <c r="C217" s="56"/>
      <c r="D217" s="57"/>
      <c r="E217" s="58"/>
      <c r="F217" s="25"/>
      <c r="G217" s="49" t="s">
        <v>495</v>
      </c>
      <c r="H217" s="56" t="s">
        <v>11</v>
      </c>
      <c r="I217" s="57">
        <v>100</v>
      </c>
      <c r="J217" s="25"/>
      <c r="K217" s="25">
        <f t="shared" si="35"/>
        <v>0</v>
      </c>
      <c r="L217" s="26"/>
    </row>
    <row r="218" spans="1:12" ht="33.6">
      <c r="A218" s="29">
        <v>196</v>
      </c>
      <c r="B218" s="49"/>
      <c r="C218" s="56"/>
      <c r="D218" s="57"/>
      <c r="E218" s="58"/>
      <c r="F218" s="25"/>
      <c r="G218" s="49" t="s">
        <v>496</v>
      </c>
      <c r="H218" s="56" t="s">
        <v>497</v>
      </c>
      <c r="I218" s="57">
        <v>400</v>
      </c>
      <c r="J218" s="25"/>
      <c r="K218" s="25">
        <f t="shared" si="35"/>
        <v>0</v>
      </c>
      <c r="L218" s="26"/>
    </row>
    <row r="219" spans="1:12" ht="33.6">
      <c r="A219" s="29">
        <v>197</v>
      </c>
      <c r="B219" s="49"/>
      <c r="C219" s="56"/>
      <c r="D219" s="57"/>
      <c r="E219" s="58"/>
      <c r="F219" s="25"/>
      <c r="G219" s="49" t="s">
        <v>498</v>
      </c>
      <c r="H219" s="56" t="s">
        <v>12</v>
      </c>
      <c r="I219" s="57">
        <v>600</v>
      </c>
      <c r="J219" s="25"/>
      <c r="K219" s="25">
        <f t="shared" si="35"/>
        <v>0</v>
      </c>
      <c r="L219" s="26"/>
    </row>
    <row r="220" spans="1:12" ht="33.6">
      <c r="A220" s="29">
        <v>198</v>
      </c>
      <c r="B220" s="49"/>
      <c r="C220" s="56"/>
      <c r="D220" s="57"/>
      <c r="E220" s="58"/>
      <c r="F220" s="25"/>
      <c r="G220" s="49" t="s">
        <v>499</v>
      </c>
      <c r="H220" s="56" t="s">
        <v>8</v>
      </c>
      <c r="I220" s="57">
        <v>160</v>
      </c>
      <c r="J220" s="25"/>
      <c r="K220" s="25">
        <f t="shared" si="35"/>
        <v>0</v>
      </c>
      <c r="L220" s="26"/>
    </row>
    <row r="221" spans="1:12" ht="33.6">
      <c r="A221" s="179" t="s">
        <v>204</v>
      </c>
      <c r="B221" s="179"/>
      <c r="C221" s="179"/>
      <c r="D221" s="179"/>
      <c r="E221" s="179"/>
      <c r="F221" s="179"/>
      <c r="G221" s="179"/>
      <c r="H221" s="179"/>
      <c r="I221" s="179"/>
      <c r="J221" s="179"/>
      <c r="K221" s="179"/>
      <c r="L221" s="179"/>
    </row>
    <row r="222" spans="1:12" ht="67.2">
      <c r="A222" s="20">
        <v>199</v>
      </c>
      <c r="B222" s="21" t="s">
        <v>205</v>
      </c>
      <c r="C222" s="22" t="s">
        <v>8</v>
      </c>
      <c r="D222" s="42">
        <v>350</v>
      </c>
      <c r="E222" s="60"/>
      <c r="F222" s="61">
        <f t="shared" ref="F222:F225" si="38">E222*D222</f>
        <v>0</v>
      </c>
      <c r="G222" s="21"/>
      <c r="H222" s="22"/>
      <c r="I222" s="62"/>
      <c r="J222" s="61"/>
      <c r="K222" s="61"/>
      <c r="L222" s="26"/>
    </row>
    <row r="223" spans="1:12" ht="134.4">
      <c r="A223" s="20">
        <v>200</v>
      </c>
      <c r="B223" s="21" t="s">
        <v>189</v>
      </c>
      <c r="C223" s="22" t="s">
        <v>13</v>
      </c>
      <c r="D223" s="42">
        <v>12</v>
      </c>
      <c r="E223" s="60"/>
      <c r="F223" s="61">
        <f t="shared" si="38"/>
        <v>0</v>
      </c>
      <c r="G223" s="21"/>
      <c r="H223" s="22"/>
      <c r="I223" s="42"/>
      <c r="J223" s="61"/>
      <c r="K223" s="61"/>
      <c r="L223" s="26"/>
    </row>
    <row r="224" spans="1:12" ht="100.8">
      <c r="A224" s="20">
        <v>201</v>
      </c>
      <c r="B224" s="21" t="s">
        <v>190</v>
      </c>
      <c r="C224" s="22" t="s">
        <v>13</v>
      </c>
      <c r="D224" s="42">
        <v>2.4</v>
      </c>
      <c r="E224" s="60"/>
      <c r="F224" s="61">
        <f t="shared" si="38"/>
        <v>0</v>
      </c>
      <c r="G224" s="21"/>
      <c r="H224" s="22"/>
      <c r="I224" s="42"/>
      <c r="J224" s="61"/>
      <c r="K224" s="61"/>
      <c r="L224" s="26"/>
    </row>
    <row r="225" spans="1:12" ht="33.6">
      <c r="A225" s="20">
        <v>202</v>
      </c>
      <c r="B225" s="21" t="s">
        <v>191</v>
      </c>
      <c r="C225" s="22" t="s">
        <v>13</v>
      </c>
      <c r="D225" s="42">
        <v>2.4</v>
      </c>
      <c r="E225" s="60"/>
      <c r="F225" s="61">
        <f t="shared" si="38"/>
        <v>0</v>
      </c>
      <c r="G225" s="21"/>
      <c r="H225" s="22"/>
      <c r="I225" s="42"/>
      <c r="J225" s="61"/>
      <c r="K225" s="61"/>
      <c r="L225" s="26"/>
    </row>
    <row r="226" spans="1:12" ht="33.6">
      <c r="A226" s="20">
        <v>203</v>
      </c>
      <c r="B226" s="21"/>
      <c r="C226" s="22"/>
      <c r="D226" s="42"/>
      <c r="E226" s="60"/>
      <c r="F226" s="61"/>
      <c r="G226" s="21" t="s">
        <v>96</v>
      </c>
      <c r="H226" s="22" t="s">
        <v>13</v>
      </c>
      <c r="I226" s="42">
        <v>2.4</v>
      </c>
      <c r="J226" s="61"/>
      <c r="K226" s="63">
        <f t="shared" ref="K226" si="39">I226*J226</f>
        <v>0</v>
      </c>
      <c r="L226" s="26"/>
    </row>
    <row r="227" spans="1:12" ht="67.2">
      <c r="A227" s="20">
        <v>204</v>
      </c>
      <c r="B227" s="21" t="s">
        <v>192</v>
      </c>
      <c r="C227" s="22" t="s">
        <v>11</v>
      </c>
      <c r="D227" s="42">
        <v>120</v>
      </c>
      <c r="E227" s="60"/>
      <c r="F227" s="61">
        <f t="shared" ref="F227" si="40">E227*D227</f>
        <v>0</v>
      </c>
      <c r="G227" s="21"/>
      <c r="H227" s="22"/>
      <c r="I227" s="42"/>
      <c r="J227" s="61"/>
      <c r="K227" s="61"/>
      <c r="L227" s="26"/>
    </row>
    <row r="228" spans="1:12" ht="33.6">
      <c r="A228" s="20">
        <v>205</v>
      </c>
      <c r="B228" s="21"/>
      <c r="C228" s="22"/>
      <c r="D228" s="42"/>
      <c r="E228" s="60"/>
      <c r="F228" s="61"/>
      <c r="G228" s="21" t="s">
        <v>200</v>
      </c>
      <c r="H228" s="22" t="s">
        <v>11</v>
      </c>
      <c r="I228" s="42">
        <v>130</v>
      </c>
      <c r="J228" s="61"/>
      <c r="K228" s="63">
        <f t="shared" ref="K228:K229" si="41">I228*J228</f>
        <v>0</v>
      </c>
      <c r="L228" s="36" t="s">
        <v>32</v>
      </c>
    </row>
    <row r="229" spans="1:12" ht="33.6">
      <c r="A229" s="20">
        <v>206</v>
      </c>
      <c r="B229" s="21" t="s">
        <v>193</v>
      </c>
      <c r="C229" s="22" t="s">
        <v>13</v>
      </c>
      <c r="D229" s="42">
        <v>1.2</v>
      </c>
      <c r="E229" s="60"/>
      <c r="F229" s="61">
        <f t="shared" ref="F229:F230" si="42">E229*D229</f>
        <v>0</v>
      </c>
      <c r="G229" s="21" t="s">
        <v>96</v>
      </c>
      <c r="H229" s="22" t="s">
        <v>13</v>
      </c>
      <c r="I229" s="42">
        <v>1.2</v>
      </c>
      <c r="J229" s="61"/>
      <c r="K229" s="63">
        <f t="shared" si="41"/>
        <v>0</v>
      </c>
      <c r="L229" s="26"/>
    </row>
    <row r="230" spans="1:12" ht="67.2">
      <c r="A230" s="20">
        <v>207</v>
      </c>
      <c r="B230" s="21" t="s">
        <v>194</v>
      </c>
      <c r="C230" s="22" t="s">
        <v>12</v>
      </c>
      <c r="D230" s="42">
        <v>200</v>
      </c>
      <c r="E230" s="60"/>
      <c r="F230" s="61">
        <f t="shared" si="42"/>
        <v>0</v>
      </c>
      <c r="G230" s="21"/>
      <c r="H230" s="22"/>
      <c r="I230" s="42"/>
      <c r="J230" s="61"/>
      <c r="K230" s="61"/>
      <c r="L230" s="26"/>
    </row>
    <row r="231" spans="1:12" ht="33.6">
      <c r="A231" s="20">
        <v>208</v>
      </c>
      <c r="B231" s="21"/>
      <c r="C231" s="22"/>
      <c r="D231" s="42"/>
      <c r="E231" s="60"/>
      <c r="F231" s="61"/>
      <c r="G231" s="21" t="s">
        <v>201</v>
      </c>
      <c r="H231" s="22" t="s">
        <v>12</v>
      </c>
      <c r="I231" s="42">
        <v>200</v>
      </c>
      <c r="J231" s="61"/>
      <c r="K231" s="63">
        <f t="shared" ref="K231" si="43">I231*J231</f>
        <v>0</v>
      </c>
      <c r="L231" s="26"/>
    </row>
    <row r="232" spans="1:12" ht="33.6">
      <c r="A232" s="20">
        <v>209</v>
      </c>
      <c r="B232" s="21" t="s">
        <v>202</v>
      </c>
      <c r="C232" s="22" t="s">
        <v>11</v>
      </c>
      <c r="D232" s="42">
        <v>200</v>
      </c>
      <c r="E232" s="60"/>
      <c r="F232" s="61">
        <f t="shared" ref="F232" si="44">E232*D232</f>
        <v>0</v>
      </c>
      <c r="G232" s="21"/>
      <c r="H232" s="22"/>
      <c r="I232" s="42"/>
      <c r="J232" s="61"/>
      <c r="K232" s="61"/>
      <c r="L232" s="26"/>
    </row>
    <row r="233" spans="1:12" ht="33.6">
      <c r="A233" s="20">
        <v>210</v>
      </c>
      <c r="B233" s="21"/>
      <c r="C233" s="22"/>
      <c r="D233" s="42"/>
      <c r="E233" s="60"/>
      <c r="F233" s="61"/>
      <c r="G233" s="30" t="s">
        <v>443</v>
      </c>
      <c r="H233" s="31" t="s">
        <v>11</v>
      </c>
      <c r="I233" s="38">
        <v>50</v>
      </c>
      <c r="J233" s="63"/>
      <c r="K233" s="63">
        <f t="shared" ref="K233:K237" si="45">I233*J233</f>
        <v>0</v>
      </c>
      <c r="L233" s="36" t="s">
        <v>32</v>
      </c>
    </row>
    <row r="234" spans="1:12" ht="33.6">
      <c r="A234" s="20">
        <v>211</v>
      </c>
      <c r="B234" s="21"/>
      <c r="C234" s="22"/>
      <c r="D234" s="42"/>
      <c r="E234" s="60"/>
      <c r="F234" s="61"/>
      <c r="G234" s="30" t="s">
        <v>442</v>
      </c>
      <c r="H234" s="31" t="s">
        <v>11</v>
      </c>
      <c r="I234" s="38">
        <v>40</v>
      </c>
      <c r="J234" s="63"/>
      <c r="K234" s="63">
        <f t="shared" si="45"/>
        <v>0</v>
      </c>
      <c r="L234" s="36" t="s">
        <v>32</v>
      </c>
    </row>
    <row r="235" spans="1:12" ht="33.6">
      <c r="A235" s="20">
        <v>212</v>
      </c>
      <c r="B235" s="21"/>
      <c r="C235" s="22"/>
      <c r="D235" s="42"/>
      <c r="E235" s="60"/>
      <c r="F235" s="61"/>
      <c r="G235" s="21" t="s">
        <v>188</v>
      </c>
      <c r="H235" s="22" t="s">
        <v>11</v>
      </c>
      <c r="I235" s="42">
        <v>50</v>
      </c>
      <c r="J235" s="61"/>
      <c r="K235" s="63">
        <f t="shared" si="45"/>
        <v>0</v>
      </c>
      <c r="L235" s="36" t="s">
        <v>32</v>
      </c>
    </row>
    <row r="236" spans="1:12" ht="33.6">
      <c r="A236" s="20">
        <v>213</v>
      </c>
      <c r="B236" s="21"/>
      <c r="C236" s="22"/>
      <c r="D236" s="42"/>
      <c r="E236" s="60"/>
      <c r="F236" s="61"/>
      <c r="G236" s="21" t="s">
        <v>450</v>
      </c>
      <c r="H236" s="22" t="s">
        <v>11</v>
      </c>
      <c r="I236" s="42">
        <v>70</v>
      </c>
      <c r="J236" s="61"/>
      <c r="K236" s="63">
        <f t="shared" si="45"/>
        <v>0</v>
      </c>
      <c r="L236" s="26"/>
    </row>
    <row r="237" spans="1:12" ht="33.6">
      <c r="A237" s="20">
        <v>214</v>
      </c>
      <c r="B237" s="21"/>
      <c r="C237" s="22"/>
      <c r="D237" s="42"/>
      <c r="E237" s="60"/>
      <c r="F237" s="61"/>
      <c r="G237" s="21" t="s">
        <v>203</v>
      </c>
      <c r="H237" s="22" t="s">
        <v>11</v>
      </c>
      <c r="I237" s="42">
        <v>200</v>
      </c>
      <c r="J237" s="61"/>
      <c r="K237" s="63">
        <f t="shared" si="45"/>
        <v>0</v>
      </c>
      <c r="L237" s="26"/>
    </row>
    <row r="238" spans="1:12" ht="33.6">
      <c r="A238" s="20">
        <v>215</v>
      </c>
      <c r="B238" s="21" t="s">
        <v>448</v>
      </c>
      <c r="C238" s="22" t="s">
        <v>444</v>
      </c>
      <c r="D238" s="42">
        <v>1</v>
      </c>
      <c r="E238" s="60"/>
      <c r="F238" s="61">
        <f t="shared" ref="F238" si="46">E238*D238</f>
        <v>0</v>
      </c>
      <c r="G238" s="21"/>
      <c r="H238" s="22"/>
      <c r="I238" s="42"/>
      <c r="J238" s="61"/>
      <c r="K238" s="61"/>
      <c r="L238" s="26"/>
    </row>
    <row r="239" spans="1:12" ht="33.6">
      <c r="A239" s="20">
        <v>216</v>
      </c>
      <c r="B239" s="21"/>
      <c r="C239" s="22"/>
      <c r="D239" s="42"/>
      <c r="E239" s="60"/>
      <c r="F239" s="61"/>
      <c r="G239" s="21" t="s">
        <v>445</v>
      </c>
      <c r="H239" s="22" t="s">
        <v>12</v>
      </c>
      <c r="I239" s="42">
        <v>4</v>
      </c>
      <c r="J239" s="61"/>
      <c r="K239" s="63">
        <f t="shared" ref="K239:K242" si="47">I239*J239</f>
        <v>0</v>
      </c>
      <c r="L239" s="26"/>
    </row>
    <row r="240" spans="1:12" ht="33.6">
      <c r="A240" s="20">
        <v>217</v>
      </c>
      <c r="B240" s="21"/>
      <c r="C240" s="22"/>
      <c r="D240" s="42"/>
      <c r="E240" s="60"/>
      <c r="F240" s="61"/>
      <c r="G240" s="21" t="s">
        <v>446</v>
      </c>
      <c r="H240" s="22" t="s">
        <v>11</v>
      </c>
      <c r="I240" s="42">
        <v>2</v>
      </c>
      <c r="J240" s="61"/>
      <c r="K240" s="63">
        <f t="shared" si="47"/>
        <v>0</v>
      </c>
      <c r="L240" s="26"/>
    </row>
    <row r="241" spans="1:12" ht="33.6">
      <c r="A241" s="20">
        <v>218</v>
      </c>
      <c r="B241" s="21"/>
      <c r="C241" s="22"/>
      <c r="D241" s="42"/>
      <c r="E241" s="60"/>
      <c r="F241" s="61"/>
      <c r="G241" s="21" t="s">
        <v>447</v>
      </c>
      <c r="H241" s="22" t="s">
        <v>11</v>
      </c>
      <c r="I241" s="42">
        <v>1</v>
      </c>
      <c r="J241" s="61"/>
      <c r="K241" s="63">
        <f t="shared" si="47"/>
        <v>0</v>
      </c>
      <c r="L241" s="26"/>
    </row>
    <row r="242" spans="1:12" ht="33.6">
      <c r="A242" s="20">
        <v>219</v>
      </c>
      <c r="B242" s="21"/>
      <c r="C242" s="22"/>
      <c r="D242" s="42"/>
      <c r="E242" s="60"/>
      <c r="F242" s="61"/>
      <c r="G242" s="21" t="s">
        <v>449</v>
      </c>
      <c r="H242" s="22" t="s">
        <v>12</v>
      </c>
      <c r="I242" s="42">
        <v>1</v>
      </c>
      <c r="J242" s="61"/>
      <c r="K242" s="63">
        <f t="shared" si="47"/>
        <v>0</v>
      </c>
      <c r="L242" s="26"/>
    </row>
    <row r="243" spans="1:12" ht="33.6">
      <c r="A243" s="20">
        <v>220</v>
      </c>
      <c r="B243" s="21" t="s">
        <v>195</v>
      </c>
      <c r="C243" s="22" t="s">
        <v>12</v>
      </c>
      <c r="D243" s="42">
        <v>2</v>
      </c>
      <c r="E243" s="60"/>
      <c r="F243" s="61">
        <f t="shared" ref="F243:F245" si="48">E243*D243</f>
        <v>0</v>
      </c>
      <c r="G243" s="21"/>
      <c r="H243" s="22"/>
      <c r="I243" s="42"/>
      <c r="J243" s="61"/>
      <c r="K243" s="61"/>
      <c r="L243" s="26"/>
    </row>
    <row r="244" spans="1:12" ht="33.6">
      <c r="A244" s="20">
        <v>221</v>
      </c>
      <c r="B244" s="21" t="s">
        <v>196</v>
      </c>
      <c r="C244" s="22" t="s">
        <v>12</v>
      </c>
      <c r="D244" s="42">
        <v>2</v>
      </c>
      <c r="E244" s="60"/>
      <c r="F244" s="61">
        <f t="shared" si="48"/>
        <v>0</v>
      </c>
      <c r="G244" s="21"/>
      <c r="H244" s="22"/>
      <c r="I244" s="42"/>
      <c r="J244" s="61"/>
      <c r="K244" s="61"/>
      <c r="L244" s="26"/>
    </row>
    <row r="245" spans="1:12" ht="33.6">
      <c r="A245" s="20">
        <v>222</v>
      </c>
      <c r="B245" s="21" t="s">
        <v>223</v>
      </c>
      <c r="C245" s="22" t="s">
        <v>12</v>
      </c>
      <c r="D245" s="42">
        <v>4</v>
      </c>
      <c r="E245" s="60"/>
      <c r="F245" s="61">
        <f t="shared" si="48"/>
        <v>0</v>
      </c>
      <c r="G245" s="21"/>
      <c r="H245" s="22"/>
      <c r="I245" s="42"/>
      <c r="J245" s="61"/>
      <c r="K245" s="61"/>
      <c r="L245" s="26"/>
    </row>
    <row r="246" spans="1:12" ht="33.6">
      <c r="A246" s="20">
        <v>223</v>
      </c>
      <c r="B246" s="21"/>
      <c r="C246" s="22"/>
      <c r="D246" s="42"/>
      <c r="E246" s="60"/>
      <c r="F246" s="61"/>
      <c r="G246" s="21" t="s">
        <v>222</v>
      </c>
      <c r="H246" s="22" t="s">
        <v>12</v>
      </c>
      <c r="I246" s="42">
        <v>4</v>
      </c>
      <c r="J246" s="61"/>
      <c r="K246" s="63">
        <f t="shared" ref="K246" si="49">I246*J246</f>
        <v>0</v>
      </c>
      <c r="L246" s="26"/>
    </row>
    <row r="247" spans="1:12" ht="67.2">
      <c r="A247" s="20">
        <v>224</v>
      </c>
      <c r="B247" s="21" t="s">
        <v>197</v>
      </c>
      <c r="C247" s="22" t="s">
        <v>8</v>
      </c>
      <c r="D247" s="42">
        <v>12</v>
      </c>
      <c r="E247" s="60"/>
      <c r="F247" s="61">
        <f t="shared" ref="F247:F255" si="50">E247*D247</f>
        <v>0</v>
      </c>
      <c r="G247" s="21"/>
      <c r="H247" s="22"/>
      <c r="I247" s="42"/>
      <c r="J247" s="61"/>
      <c r="K247" s="61"/>
      <c r="L247" s="26"/>
    </row>
    <row r="248" spans="1:12" ht="67.2">
      <c r="A248" s="20">
        <v>225</v>
      </c>
      <c r="B248" s="21" t="s">
        <v>198</v>
      </c>
      <c r="C248" s="22" t="s">
        <v>13</v>
      </c>
      <c r="D248" s="42">
        <f>0.8*12*0.6</f>
        <v>5.7600000000000007</v>
      </c>
      <c r="E248" s="60"/>
      <c r="F248" s="61">
        <f t="shared" si="50"/>
        <v>0</v>
      </c>
      <c r="G248" s="21"/>
      <c r="H248" s="22"/>
      <c r="I248" s="42"/>
      <c r="J248" s="61"/>
      <c r="K248" s="61"/>
      <c r="L248" s="26"/>
    </row>
    <row r="249" spans="1:12" ht="67.2">
      <c r="A249" s="20">
        <v>226</v>
      </c>
      <c r="B249" s="21" t="s">
        <v>199</v>
      </c>
      <c r="C249" s="22" t="s">
        <v>8</v>
      </c>
      <c r="D249" s="42">
        <v>12</v>
      </c>
      <c r="E249" s="60"/>
      <c r="F249" s="61">
        <f t="shared" si="50"/>
        <v>0</v>
      </c>
      <c r="G249" s="21"/>
      <c r="H249" s="22"/>
      <c r="I249" s="42"/>
      <c r="J249" s="61"/>
      <c r="K249" s="61"/>
      <c r="L249" s="26"/>
    </row>
    <row r="250" spans="1:12" ht="100.8">
      <c r="A250" s="20">
        <v>227</v>
      </c>
      <c r="B250" s="30" t="s">
        <v>221</v>
      </c>
      <c r="C250" s="64" t="s">
        <v>8</v>
      </c>
      <c r="D250" s="65">
        <v>330</v>
      </c>
      <c r="E250" s="66"/>
      <c r="F250" s="61">
        <f t="shared" si="50"/>
        <v>0</v>
      </c>
      <c r="G250" s="21"/>
      <c r="H250" s="22"/>
      <c r="I250" s="42"/>
      <c r="J250" s="61"/>
      <c r="K250" s="61"/>
      <c r="L250" s="26"/>
    </row>
    <row r="251" spans="1:12" ht="67.2">
      <c r="A251" s="20">
        <v>228</v>
      </c>
      <c r="B251" s="30" t="s">
        <v>220</v>
      </c>
      <c r="C251" s="64" t="s">
        <v>8</v>
      </c>
      <c r="D251" s="65">
        <v>33</v>
      </c>
      <c r="E251" s="66"/>
      <c r="F251" s="61">
        <f t="shared" si="50"/>
        <v>0</v>
      </c>
      <c r="G251" s="21"/>
      <c r="H251" s="22"/>
      <c r="I251" s="42"/>
      <c r="J251" s="61"/>
      <c r="K251" s="61"/>
      <c r="L251" s="26"/>
    </row>
    <row r="252" spans="1:12" ht="100.8">
      <c r="A252" s="20">
        <v>229</v>
      </c>
      <c r="B252" s="30" t="s">
        <v>206</v>
      </c>
      <c r="C252" s="64" t="s">
        <v>13</v>
      </c>
      <c r="D252" s="65">
        <f>360*0.6</f>
        <v>216</v>
      </c>
      <c r="E252" s="66"/>
      <c r="F252" s="61">
        <f t="shared" si="50"/>
        <v>0</v>
      </c>
      <c r="G252" s="21"/>
      <c r="H252" s="22"/>
      <c r="I252" s="42"/>
      <c r="J252" s="61"/>
      <c r="K252" s="61"/>
      <c r="L252" s="26"/>
    </row>
    <row r="253" spans="1:12" ht="67.2">
      <c r="A253" s="20">
        <v>230</v>
      </c>
      <c r="B253" s="30" t="s">
        <v>207</v>
      </c>
      <c r="C253" s="64" t="s">
        <v>13</v>
      </c>
      <c r="D253" s="65">
        <v>20</v>
      </c>
      <c r="E253" s="66"/>
      <c r="F253" s="61">
        <f t="shared" si="50"/>
        <v>0</v>
      </c>
      <c r="G253" s="21"/>
      <c r="H253" s="22"/>
      <c r="I253" s="42"/>
      <c r="J253" s="61"/>
      <c r="K253" s="61"/>
      <c r="L253" s="26"/>
    </row>
    <row r="254" spans="1:12" ht="67.2">
      <c r="A254" s="20">
        <v>231</v>
      </c>
      <c r="B254" s="30" t="s">
        <v>208</v>
      </c>
      <c r="C254" s="64" t="s">
        <v>13</v>
      </c>
      <c r="D254" s="65">
        <f>D253+D252</f>
        <v>236</v>
      </c>
      <c r="E254" s="66"/>
      <c r="F254" s="61">
        <f t="shared" si="50"/>
        <v>0</v>
      </c>
      <c r="G254" s="21"/>
      <c r="H254" s="22"/>
      <c r="I254" s="42"/>
      <c r="J254" s="61"/>
      <c r="K254" s="61"/>
      <c r="L254" s="26"/>
    </row>
    <row r="255" spans="1:12" ht="100.8">
      <c r="A255" s="20">
        <v>232</v>
      </c>
      <c r="B255" s="30" t="s">
        <v>530</v>
      </c>
      <c r="C255" s="64" t="s">
        <v>8</v>
      </c>
      <c r="D255" s="65">
        <v>350</v>
      </c>
      <c r="E255" s="66"/>
      <c r="F255" s="61">
        <f t="shared" si="50"/>
        <v>0</v>
      </c>
      <c r="G255" s="21"/>
      <c r="H255" s="22"/>
      <c r="I255" s="42"/>
      <c r="J255" s="61"/>
      <c r="K255" s="61"/>
      <c r="L255" s="26"/>
    </row>
    <row r="256" spans="1:12" ht="33.6">
      <c r="A256" s="20">
        <v>233</v>
      </c>
      <c r="B256" s="21"/>
      <c r="C256" s="22"/>
      <c r="D256" s="42"/>
      <c r="E256" s="60"/>
      <c r="F256" s="61"/>
      <c r="G256" s="21" t="s">
        <v>209</v>
      </c>
      <c r="H256" s="22" t="s">
        <v>8</v>
      </c>
      <c r="I256" s="42">
        <v>385</v>
      </c>
      <c r="J256" s="61"/>
      <c r="K256" s="63">
        <f t="shared" ref="K256" si="51">I256*J256</f>
        <v>0</v>
      </c>
      <c r="L256" s="26"/>
    </row>
    <row r="257" spans="1:12" ht="134.4">
      <c r="A257" s="20">
        <v>234</v>
      </c>
      <c r="B257" s="30" t="s">
        <v>211</v>
      </c>
      <c r="C257" s="22" t="s">
        <v>8</v>
      </c>
      <c r="D257" s="42">
        <v>350</v>
      </c>
      <c r="E257" s="60"/>
      <c r="F257" s="61">
        <f t="shared" ref="F257" si="52">E257*D257</f>
        <v>0</v>
      </c>
      <c r="G257" s="21"/>
      <c r="H257" s="22"/>
      <c r="I257" s="42"/>
      <c r="J257" s="61"/>
      <c r="K257" s="61"/>
      <c r="L257" s="26"/>
    </row>
    <row r="258" spans="1:12" ht="33.6">
      <c r="A258" s="20">
        <v>235</v>
      </c>
      <c r="B258" s="30"/>
      <c r="C258" s="22"/>
      <c r="D258" s="42"/>
      <c r="E258" s="60"/>
      <c r="F258" s="61"/>
      <c r="G258" s="30" t="s">
        <v>212</v>
      </c>
      <c r="H258" s="22" t="s">
        <v>13</v>
      </c>
      <c r="I258" s="42">
        <f>350*0.1</f>
        <v>35</v>
      </c>
      <c r="J258" s="61"/>
      <c r="K258" s="63">
        <f t="shared" ref="K258:K263" si="53">I258*J258</f>
        <v>0</v>
      </c>
      <c r="L258" s="26"/>
    </row>
    <row r="259" spans="1:12" ht="67.2">
      <c r="A259" s="20">
        <v>236</v>
      </c>
      <c r="B259" s="21"/>
      <c r="C259" s="22"/>
      <c r="D259" s="42"/>
      <c r="E259" s="60"/>
      <c r="F259" s="61"/>
      <c r="G259" s="30" t="s">
        <v>210</v>
      </c>
      <c r="H259" s="22" t="s">
        <v>13</v>
      </c>
      <c r="I259" s="42">
        <f>350*0.25</f>
        <v>87.5</v>
      </c>
      <c r="J259" s="61"/>
      <c r="K259" s="63">
        <f t="shared" si="53"/>
        <v>0</v>
      </c>
      <c r="L259" s="26"/>
    </row>
    <row r="260" spans="1:12" ht="67.2">
      <c r="A260" s="20">
        <v>237</v>
      </c>
      <c r="B260" s="21" t="s">
        <v>216</v>
      </c>
      <c r="C260" s="22" t="s">
        <v>9</v>
      </c>
      <c r="D260" s="42">
        <f>I260</f>
        <v>7000</v>
      </c>
      <c r="E260" s="60"/>
      <c r="F260" s="61">
        <f t="shared" ref="F260" si="54">E260*D260</f>
        <v>0</v>
      </c>
      <c r="G260" s="21" t="s">
        <v>213</v>
      </c>
      <c r="H260" s="22" t="s">
        <v>9</v>
      </c>
      <c r="I260" s="42">
        <f>20*350</f>
        <v>7000</v>
      </c>
      <c r="J260" s="61"/>
      <c r="K260" s="63">
        <f t="shared" si="53"/>
        <v>0</v>
      </c>
      <c r="L260" s="26"/>
    </row>
    <row r="261" spans="1:12" ht="33.6">
      <c r="A261" s="20">
        <v>238</v>
      </c>
      <c r="B261" s="21"/>
      <c r="C261" s="22"/>
      <c r="D261" s="42"/>
      <c r="E261" s="60"/>
      <c r="F261" s="61"/>
      <c r="G261" s="21" t="s">
        <v>214</v>
      </c>
      <c r="H261" s="22" t="s">
        <v>12</v>
      </c>
      <c r="I261" s="42">
        <f>350*6</f>
        <v>2100</v>
      </c>
      <c r="J261" s="61"/>
      <c r="K261" s="63">
        <f t="shared" si="53"/>
        <v>0</v>
      </c>
      <c r="L261" s="26"/>
    </row>
    <row r="262" spans="1:12" ht="33.6">
      <c r="A262" s="20">
        <v>239</v>
      </c>
      <c r="B262" s="21"/>
      <c r="C262" s="22"/>
      <c r="D262" s="42"/>
      <c r="E262" s="60"/>
      <c r="F262" s="61"/>
      <c r="G262" s="21" t="s">
        <v>215</v>
      </c>
      <c r="H262" s="22" t="s">
        <v>9</v>
      </c>
      <c r="I262" s="23">
        <f>I260*0.003</f>
        <v>21</v>
      </c>
      <c r="J262" s="61"/>
      <c r="K262" s="63">
        <f t="shared" si="53"/>
        <v>0</v>
      </c>
      <c r="L262" s="26"/>
    </row>
    <row r="263" spans="1:12" ht="67.2">
      <c r="A263" s="20">
        <v>240</v>
      </c>
      <c r="B263" s="21"/>
      <c r="C263" s="22"/>
      <c r="D263" s="42"/>
      <c r="E263" s="60"/>
      <c r="F263" s="61"/>
      <c r="G263" s="21" t="s">
        <v>217</v>
      </c>
      <c r="H263" s="22" t="s">
        <v>13</v>
      </c>
      <c r="I263" s="42">
        <v>1</v>
      </c>
      <c r="J263" s="61"/>
      <c r="K263" s="63">
        <f t="shared" si="53"/>
        <v>0</v>
      </c>
      <c r="L263" s="26"/>
    </row>
    <row r="264" spans="1:12" ht="100.8">
      <c r="A264" s="20">
        <v>241</v>
      </c>
      <c r="B264" s="30" t="s">
        <v>218</v>
      </c>
      <c r="C264" s="22" t="s">
        <v>13</v>
      </c>
      <c r="D264" s="42">
        <v>35</v>
      </c>
      <c r="E264" s="60"/>
      <c r="F264" s="61">
        <f t="shared" ref="F264" si="55">E264*D264</f>
        <v>0</v>
      </c>
      <c r="G264" s="21"/>
      <c r="H264" s="22"/>
      <c r="I264" s="42"/>
      <c r="J264" s="61"/>
      <c r="K264" s="61"/>
      <c r="L264" s="26"/>
    </row>
    <row r="265" spans="1:12" ht="67.2">
      <c r="A265" s="20">
        <v>242</v>
      </c>
      <c r="B265" s="21"/>
      <c r="C265" s="22"/>
      <c r="D265" s="42"/>
      <c r="E265" s="60"/>
      <c r="F265" s="61"/>
      <c r="G265" s="21" t="s">
        <v>219</v>
      </c>
      <c r="H265" s="22" t="s">
        <v>13</v>
      </c>
      <c r="I265" s="42">
        <v>35</v>
      </c>
      <c r="J265" s="61"/>
      <c r="K265" s="63">
        <f t="shared" ref="K265" si="56">I265*J265</f>
        <v>0</v>
      </c>
      <c r="L265" s="26"/>
    </row>
    <row r="266" spans="1:12" ht="67.2">
      <c r="A266" s="20">
        <v>243</v>
      </c>
      <c r="B266" s="30" t="s">
        <v>540</v>
      </c>
      <c r="C266" s="22" t="s">
        <v>13</v>
      </c>
      <c r="D266" s="42">
        <v>70</v>
      </c>
      <c r="E266" s="60"/>
      <c r="F266" s="61">
        <f t="shared" ref="F266" si="57">E266*D266</f>
        <v>0</v>
      </c>
      <c r="G266" s="21"/>
      <c r="H266" s="22"/>
      <c r="I266" s="42"/>
      <c r="J266" s="61"/>
      <c r="K266" s="61"/>
      <c r="L266" s="26"/>
    </row>
    <row r="267" spans="1:12" ht="67.2">
      <c r="A267" s="20">
        <v>244</v>
      </c>
      <c r="B267" s="21"/>
      <c r="C267" s="22"/>
      <c r="D267" s="42"/>
      <c r="E267" s="60"/>
      <c r="F267" s="61"/>
      <c r="G267" s="21" t="s">
        <v>462</v>
      </c>
      <c r="H267" s="22" t="s">
        <v>13</v>
      </c>
      <c r="I267" s="42">
        <v>70</v>
      </c>
      <c r="J267" s="61"/>
      <c r="K267" s="63">
        <f t="shared" ref="K267:K284" si="58">I267*J267</f>
        <v>0</v>
      </c>
      <c r="L267" s="26"/>
    </row>
    <row r="268" spans="1:12" ht="67.2">
      <c r="A268" s="20">
        <v>245</v>
      </c>
      <c r="B268" s="21" t="s">
        <v>224</v>
      </c>
      <c r="C268" s="22" t="s">
        <v>11</v>
      </c>
      <c r="D268" s="42">
        <v>12</v>
      </c>
      <c r="E268" s="60"/>
      <c r="F268" s="61">
        <f t="shared" ref="F268" si="59">E268*D268</f>
        <v>0</v>
      </c>
      <c r="G268" s="21" t="s">
        <v>225</v>
      </c>
      <c r="H268" s="22" t="s">
        <v>11</v>
      </c>
      <c r="I268" s="42">
        <v>12</v>
      </c>
      <c r="J268" s="61"/>
      <c r="K268" s="63">
        <f t="shared" si="58"/>
        <v>0</v>
      </c>
      <c r="L268" s="26"/>
    </row>
    <row r="269" spans="1:12" ht="67.2">
      <c r="A269" s="20">
        <v>246</v>
      </c>
      <c r="B269" s="21"/>
      <c r="C269" s="22"/>
      <c r="D269" s="42"/>
      <c r="E269" s="60"/>
      <c r="F269" s="61"/>
      <c r="G269" s="21" t="s">
        <v>219</v>
      </c>
      <c r="H269" s="22" t="s">
        <v>13</v>
      </c>
      <c r="I269" s="42">
        <v>1</v>
      </c>
      <c r="J269" s="61"/>
      <c r="K269" s="63">
        <f t="shared" si="58"/>
        <v>0</v>
      </c>
      <c r="L269" s="26"/>
    </row>
    <row r="270" spans="1:12" ht="67.2">
      <c r="A270" s="20">
        <v>247</v>
      </c>
      <c r="B270" s="21"/>
      <c r="C270" s="22"/>
      <c r="D270" s="42"/>
      <c r="E270" s="60"/>
      <c r="F270" s="61"/>
      <c r="G270" s="21" t="s">
        <v>226</v>
      </c>
      <c r="H270" s="22" t="s">
        <v>12</v>
      </c>
      <c r="I270" s="42">
        <v>1</v>
      </c>
      <c r="J270" s="61"/>
      <c r="K270" s="63">
        <f t="shared" si="58"/>
        <v>0</v>
      </c>
      <c r="L270" s="26"/>
    </row>
    <row r="271" spans="1:12" ht="33.6">
      <c r="A271" s="20">
        <v>248</v>
      </c>
      <c r="B271" s="21"/>
      <c r="C271" s="22"/>
      <c r="D271" s="42"/>
      <c r="E271" s="60"/>
      <c r="F271" s="61"/>
      <c r="G271" s="21" t="s">
        <v>227</v>
      </c>
      <c r="H271" s="22" t="s">
        <v>12</v>
      </c>
      <c r="I271" s="42">
        <v>1</v>
      </c>
      <c r="J271" s="61"/>
      <c r="K271" s="63">
        <f t="shared" si="58"/>
        <v>0</v>
      </c>
      <c r="L271" s="26"/>
    </row>
    <row r="272" spans="1:12" ht="33.6">
      <c r="A272" s="20">
        <v>249</v>
      </c>
      <c r="B272" s="21"/>
      <c r="C272" s="22"/>
      <c r="D272" s="42"/>
      <c r="E272" s="60"/>
      <c r="F272" s="61"/>
      <c r="G272" s="21" t="s">
        <v>228</v>
      </c>
      <c r="H272" s="22" t="s">
        <v>12</v>
      </c>
      <c r="I272" s="42">
        <v>1</v>
      </c>
      <c r="J272" s="61"/>
      <c r="K272" s="63">
        <f t="shared" si="58"/>
        <v>0</v>
      </c>
      <c r="L272" s="26"/>
    </row>
    <row r="273" spans="1:12" ht="67.2">
      <c r="A273" s="20">
        <v>250</v>
      </c>
      <c r="B273" s="21" t="s">
        <v>461</v>
      </c>
      <c r="C273" s="22" t="s">
        <v>12</v>
      </c>
      <c r="D273" s="42">
        <v>1</v>
      </c>
      <c r="E273" s="60"/>
      <c r="F273" s="61">
        <f t="shared" ref="F273" si="60">E273*D273</f>
        <v>0</v>
      </c>
      <c r="G273" s="21"/>
      <c r="H273" s="22"/>
      <c r="I273" s="42"/>
      <c r="J273" s="61"/>
      <c r="K273" s="61"/>
      <c r="L273" s="26"/>
    </row>
    <row r="274" spans="1:12" ht="67.2">
      <c r="A274" s="20">
        <v>251</v>
      </c>
      <c r="B274" s="21"/>
      <c r="C274" s="22"/>
      <c r="D274" s="42"/>
      <c r="E274" s="60"/>
      <c r="F274" s="61"/>
      <c r="G274" s="30" t="s">
        <v>210</v>
      </c>
      <c r="H274" s="22" t="s">
        <v>13</v>
      </c>
      <c r="I274" s="42">
        <v>0.06</v>
      </c>
      <c r="J274" s="61"/>
      <c r="K274" s="63">
        <f t="shared" si="58"/>
        <v>0</v>
      </c>
      <c r="L274" s="26"/>
    </row>
    <row r="275" spans="1:12" ht="33.6">
      <c r="A275" s="20">
        <v>252</v>
      </c>
      <c r="B275" s="21"/>
      <c r="C275" s="22"/>
      <c r="D275" s="42"/>
      <c r="E275" s="60"/>
      <c r="F275" s="61"/>
      <c r="G275" s="21" t="s">
        <v>213</v>
      </c>
      <c r="H275" s="22" t="s">
        <v>9</v>
      </c>
      <c r="I275" s="42">
        <v>30</v>
      </c>
      <c r="J275" s="61"/>
      <c r="K275" s="63">
        <f t="shared" si="58"/>
        <v>0</v>
      </c>
      <c r="L275" s="26"/>
    </row>
    <row r="276" spans="1:12" ht="33.6">
      <c r="A276" s="20">
        <v>253</v>
      </c>
      <c r="B276" s="21"/>
      <c r="C276" s="22"/>
      <c r="D276" s="42"/>
      <c r="E276" s="60"/>
      <c r="F276" s="61"/>
      <c r="G276" s="21" t="s">
        <v>214</v>
      </c>
      <c r="H276" s="22" t="s">
        <v>12</v>
      </c>
      <c r="I276" s="42">
        <v>5</v>
      </c>
      <c r="J276" s="61"/>
      <c r="K276" s="63">
        <f t="shared" si="58"/>
        <v>0</v>
      </c>
      <c r="L276" s="26"/>
    </row>
    <row r="277" spans="1:12" ht="33.6">
      <c r="A277" s="20">
        <v>254</v>
      </c>
      <c r="B277" s="21"/>
      <c r="C277" s="22"/>
      <c r="D277" s="42"/>
      <c r="E277" s="60"/>
      <c r="F277" s="61"/>
      <c r="G277" s="21" t="s">
        <v>215</v>
      </c>
      <c r="H277" s="22" t="s">
        <v>9</v>
      </c>
      <c r="I277" s="42">
        <v>0.01</v>
      </c>
      <c r="J277" s="61"/>
      <c r="K277" s="63">
        <f t="shared" si="58"/>
        <v>0</v>
      </c>
      <c r="L277" s="26"/>
    </row>
    <row r="278" spans="1:12" ht="67.2">
      <c r="A278" s="20">
        <v>255</v>
      </c>
      <c r="B278" s="21"/>
      <c r="C278" s="22"/>
      <c r="D278" s="42"/>
      <c r="E278" s="60"/>
      <c r="F278" s="61"/>
      <c r="G278" s="21" t="s">
        <v>219</v>
      </c>
      <c r="H278" s="22" t="s">
        <v>13</v>
      </c>
      <c r="I278" s="42">
        <v>0.06</v>
      </c>
      <c r="J278" s="61"/>
      <c r="K278" s="63">
        <f t="shared" si="58"/>
        <v>0</v>
      </c>
      <c r="L278" s="26"/>
    </row>
    <row r="279" spans="1:12" ht="67.2">
      <c r="A279" s="20">
        <v>256</v>
      </c>
      <c r="B279" s="21"/>
      <c r="C279" s="22"/>
      <c r="D279" s="42"/>
      <c r="E279" s="60"/>
      <c r="F279" s="61"/>
      <c r="G279" s="21" t="s">
        <v>462</v>
      </c>
      <c r="H279" s="22" t="s">
        <v>13</v>
      </c>
      <c r="I279" s="42">
        <v>0.4</v>
      </c>
      <c r="J279" s="61"/>
      <c r="K279" s="63">
        <f t="shared" si="58"/>
        <v>0</v>
      </c>
      <c r="L279" s="26"/>
    </row>
    <row r="280" spans="1:12" ht="33.6">
      <c r="A280" s="20">
        <v>257</v>
      </c>
      <c r="B280" s="21" t="s">
        <v>459</v>
      </c>
      <c r="C280" s="22" t="s">
        <v>12</v>
      </c>
      <c r="D280" s="42">
        <v>1</v>
      </c>
      <c r="E280" s="60"/>
      <c r="F280" s="61">
        <f t="shared" ref="F280" si="61">E280*D280</f>
        <v>0</v>
      </c>
      <c r="G280" s="21"/>
      <c r="H280" s="22"/>
      <c r="I280" s="42"/>
      <c r="J280" s="61"/>
      <c r="K280" s="61"/>
      <c r="L280" s="26"/>
    </row>
    <row r="281" spans="1:12" ht="33.6">
      <c r="A281" s="20">
        <v>258</v>
      </c>
      <c r="B281" s="21"/>
      <c r="C281" s="22"/>
      <c r="D281" s="42"/>
      <c r="E281" s="60"/>
      <c r="F281" s="61"/>
      <c r="G281" s="21" t="s">
        <v>460</v>
      </c>
      <c r="H281" s="22" t="s">
        <v>12</v>
      </c>
      <c r="I281" s="42">
        <v>1</v>
      </c>
      <c r="J281" s="61"/>
      <c r="K281" s="63">
        <f t="shared" si="58"/>
        <v>0</v>
      </c>
      <c r="L281" s="26"/>
    </row>
    <row r="282" spans="1:12" ht="33.6">
      <c r="A282" s="20">
        <v>259</v>
      </c>
      <c r="B282" s="21"/>
      <c r="C282" s="22"/>
      <c r="D282" s="42"/>
      <c r="E282" s="60"/>
      <c r="F282" s="61"/>
      <c r="G282" s="21" t="s">
        <v>463</v>
      </c>
      <c r="H282" s="22" t="s">
        <v>12</v>
      </c>
      <c r="I282" s="42">
        <v>4</v>
      </c>
      <c r="J282" s="61"/>
      <c r="K282" s="63">
        <f t="shared" si="58"/>
        <v>0</v>
      </c>
      <c r="L282" s="26"/>
    </row>
    <row r="283" spans="1:12" ht="33.6">
      <c r="A283" s="20">
        <v>260</v>
      </c>
      <c r="B283" s="21"/>
      <c r="C283" s="22"/>
      <c r="D283" s="42"/>
      <c r="E283" s="60"/>
      <c r="F283" s="61"/>
      <c r="G283" s="21" t="s">
        <v>345</v>
      </c>
      <c r="H283" s="22" t="s">
        <v>12</v>
      </c>
      <c r="I283" s="42">
        <v>3</v>
      </c>
      <c r="J283" s="61"/>
      <c r="K283" s="63">
        <f t="shared" si="58"/>
        <v>0</v>
      </c>
      <c r="L283" s="26"/>
    </row>
    <row r="284" spans="1:12" ht="33.6">
      <c r="A284" s="20">
        <v>261</v>
      </c>
      <c r="B284" s="21"/>
      <c r="C284" s="22"/>
      <c r="D284" s="42"/>
      <c r="E284" s="60"/>
      <c r="F284" s="61"/>
      <c r="G284" s="21" t="s">
        <v>392</v>
      </c>
      <c r="H284" s="22" t="s">
        <v>12</v>
      </c>
      <c r="I284" s="42">
        <v>1</v>
      </c>
      <c r="J284" s="61"/>
      <c r="K284" s="63">
        <f t="shared" si="58"/>
        <v>0</v>
      </c>
      <c r="L284" s="26"/>
    </row>
    <row r="285" spans="1:12" ht="33.6">
      <c r="A285" s="20">
        <v>262</v>
      </c>
      <c r="B285" s="21" t="s">
        <v>144</v>
      </c>
      <c r="C285" s="22" t="s">
        <v>13</v>
      </c>
      <c r="D285" s="42">
        <v>70</v>
      </c>
      <c r="E285" s="60"/>
      <c r="F285" s="61">
        <f t="shared" ref="F285" si="62">E285*D285</f>
        <v>0</v>
      </c>
      <c r="G285" s="21"/>
      <c r="H285" s="22"/>
      <c r="I285" s="62"/>
      <c r="J285" s="61"/>
      <c r="K285" s="61"/>
      <c r="L285" s="26"/>
    </row>
    <row r="286" spans="1:12" ht="33.6">
      <c r="A286" s="179" t="s">
        <v>531</v>
      </c>
      <c r="B286" s="179"/>
      <c r="C286" s="179"/>
      <c r="D286" s="179"/>
      <c r="E286" s="179"/>
      <c r="F286" s="179"/>
      <c r="G286" s="179"/>
      <c r="H286" s="179"/>
      <c r="I286" s="179"/>
      <c r="J286" s="179"/>
      <c r="K286" s="179"/>
      <c r="L286" s="179"/>
    </row>
    <row r="287" spans="1:12" ht="67.2">
      <c r="A287" s="29">
        <v>263</v>
      </c>
      <c r="B287" s="30" t="s">
        <v>51</v>
      </c>
      <c r="C287" s="31" t="s">
        <v>8</v>
      </c>
      <c r="D287" s="32">
        <v>200</v>
      </c>
      <c r="E287" s="67"/>
      <c r="F287" s="61">
        <f t="shared" ref="F287:F303" si="63">E287*D287</f>
        <v>0</v>
      </c>
      <c r="G287" s="39"/>
      <c r="H287" s="29"/>
      <c r="I287" s="46"/>
      <c r="J287" s="68"/>
      <c r="K287" s="63"/>
      <c r="L287" s="36"/>
    </row>
    <row r="288" spans="1:12" ht="67.2">
      <c r="A288" s="29">
        <v>264</v>
      </c>
      <c r="B288" s="30" t="s">
        <v>52</v>
      </c>
      <c r="C288" s="31" t="s">
        <v>8</v>
      </c>
      <c r="D288" s="32">
        <v>800</v>
      </c>
      <c r="E288" s="67"/>
      <c r="F288" s="61">
        <f t="shared" si="63"/>
        <v>0</v>
      </c>
      <c r="G288" s="39"/>
      <c r="H288" s="29"/>
      <c r="I288" s="46"/>
      <c r="J288" s="68"/>
      <c r="K288" s="63"/>
      <c r="L288" s="36"/>
    </row>
    <row r="289" spans="1:12" ht="33.6">
      <c r="A289" s="29">
        <v>265</v>
      </c>
      <c r="B289" s="30" t="s">
        <v>419</v>
      </c>
      <c r="C289" s="31" t="s">
        <v>8</v>
      </c>
      <c r="D289" s="32">
        <v>200</v>
      </c>
      <c r="E289" s="67"/>
      <c r="F289" s="61">
        <f t="shared" si="63"/>
        <v>0</v>
      </c>
      <c r="G289" s="39"/>
      <c r="H289" s="29"/>
      <c r="I289" s="46"/>
      <c r="J289" s="68"/>
      <c r="K289" s="63"/>
      <c r="L289" s="36"/>
    </row>
    <row r="290" spans="1:12" ht="33.6">
      <c r="A290" s="29">
        <v>266</v>
      </c>
      <c r="B290" s="30" t="s">
        <v>311</v>
      </c>
      <c r="C290" s="31" t="s">
        <v>13</v>
      </c>
      <c r="D290" s="32">
        <v>5</v>
      </c>
      <c r="E290" s="67"/>
      <c r="F290" s="61">
        <f t="shared" si="63"/>
        <v>0</v>
      </c>
      <c r="G290" s="39"/>
      <c r="H290" s="29"/>
      <c r="I290" s="46"/>
      <c r="J290" s="68"/>
      <c r="K290" s="63"/>
      <c r="L290" s="36"/>
    </row>
    <row r="291" spans="1:12" ht="33.6">
      <c r="A291" s="29">
        <v>267</v>
      </c>
      <c r="B291" s="30" t="s">
        <v>258</v>
      </c>
      <c r="C291" s="31" t="s">
        <v>8</v>
      </c>
      <c r="D291" s="32">
        <v>250</v>
      </c>
      <c r="E291" s="67"/>
      <c r="F291" s="61">
        <f t="shared" si="63"/>
        <v>0</v>
      </c>
      <c r="G291" s="39"/>
      <c r="H291" s="29"/>
      <c r="I291" s="46"/>
      <c r="J291" s="68"/>
      <c r="K291" s="63"/>
      <c r="L291" s="36"/>
    </row>
    <row r="292" spans="1:12" ht="33.6">
      <c r="A292" s="29">
        <v>268</v>
      </c>
      <c r="B292" s="30" t="s">
        <v>238</v>
      </c>
      <c r="C292" s="31" t="s">
        <v>8</v>
      </c>
      <c r="D292" s="38">
        <v>800</v>
      </c>
      <c r="E292" s="67"/>
      <c r="F292" s="61">
        <f t="shared" si="63"/>
        <v>0</v>
      </c>
      <c r="G292" s="39"/>
      <c r="H292" s="29"/>
      <c r="I292" s="46"/>
      <c r="J292" s="68"/>
      <c r="K292" s="63"/>
      <c r="L292" s="36"/>
    </row>
    <row r="293" spans="1:12" ht="33.6">
      <c r="A293" s="29">
        <v>269</v>
      </c>
      <c r="B293" s="30" t="s">
        <v>53</v>
      </c>
      <c r="C293" s="31" t="s">
        <v>8</v>
      </c>
      <c r="D293" s="32">
        <v>20</v>
      </c>
      <c r="E293" s="67"/>
      <c r="F293" s="61">
        <f t="shared" si="63"/>
        <v>0</v>
      </c>
      <c r="G293" s="39"/>
      <c r="H293" s="29"/>
      <c r="I293" s="46"/>
      <c r="J293" s="68"/>
      <c r="K293" s="63"/>
      <c r="L293" s="36"/>
    </row>
    <row r="294" spans="1:12" ht="67.2">
      <c r="A294" s="29">
        <v>270</v>
      </c>
      <c r="B294" s="30" t="s">
        <v>148</v>
      </c>
      <c r="C294" s="31" t="s">
        <v>8</v>
      </c>
      <c r="D294" s="38">
        <v>500</v>
      </c>
      <c r="E294" s="69"/>
      <c r="F294" s="61">
        <f t="shared" si="63"/>
        <v>0</v>
      </c>
      <c r="G294" s="39"/>
      <c r="H294" s="29"/>
      <c r="I294" s="46"/>
      <c r="J294" s="68"/>
      <c r="K294" s="63"/>
      <c r="L294" s="36"/>
    </row>
    <row r="295" spans="1:12" ht="33.6">
      <c r="A295" s="29">
        <v>271</v>
      </c>
      <c r="B295" s="30" t="s">
        <v>265</v>
      </c>
      <c r="C295" s="31" t="s">
        <v>8</v>
      </c>
      <c r="D295" s="38">
        <v>500</v>
      </c>
      <c r="E295" s="69"/>
      <c r="F295" s="61">
        <f t="shared" si="63"/>
        <v>0</v>
      </c>
      <c r="G295" s="39"/>
      <c r="H295" s="29"/>
      <c r="I295" s="46"/>
      <c r="J295" s="68"/>
      <c r="K295" s="63"/>
      <c r="L295" s="36"/>
    </row>
    <row r="296" spans="1:12" ht="33.6">
      <c r="A296" s="29">
        <v>272</v>
      </c>
      <c r="B296" s="30" t="s">
        <v>231</v>
      </c>
      <c r="C296" s="31" t="s">
        <v>8</v>
      </c>
      <c r="D296" s="38">
        <v>40</v>
      </c>
      <c r="E296" s="69"/>
      <c r="F296" s="61">
        <f t="shared" si="63"/>
        <v>0</v>
      </c>
      <c r="G296" s="39"/>
      <c r="H296" s="29"/>
      <c r="I296" s="46"/>
      <c r="J296" s="68"/>
      <c r="K296" s="63"/>
      <c r="L296" s="36"/>
    </row>
    <row r="297" spans="1:12" ht="67.2">
      <c r="A297" s="29">
        <v>273</v>
      </c>
      <c r="B297" s="30" t="s">
        <v>521</v>
      </c>
      <c r="C297" s="31" t="s">
        <v>12</v>
      </c>
      <c r="D297" s="38">
        <v>15</v>
      </c>
      <c r="E297" s="69"/>
      <c r="F297" s="61">
        <f t="shared" si="63"/>
        <v>0</v>
      </c>
      <c r="G297" s="39"/>
      <c r="H297" s="29"/>
      <c r="I297" s="46"/>
      <c r="J297" s="68"/>
      <c r="K297" s="63"/>
      <c r="L297" s="36"/>
    </row>
    <row r="298" spans="1:12" ht="33.6">
      <c r="A298" s="29">
        <v>274</v>
      </c>
      <c r="B298" s="30" t="s">
        <v>232</v>
      </c>
      <c r="C298" s="31" t="s">
        <v>11</v>
      </c>
      <c r="D298" s="38">
        <v>40</v>
      </c>
      <c r="E298" s="69"/>
      <c r="F298" s="61">
        <f t="shared" si="63"/>
        <v>0</v>
      </c>
      <c r="G298" s="39"/>
      <c r="H298" s="29"/>
      <c r="I298" s="46"/>
      <c r="J298" s="68"/>
      <c r="K298" s="63"/>
      <c r="L298" s="36"/>
    </row>
    <row r="299" spans="1:12" ht="33.6">
      <c r="A299" s="29">
        <v>275</v>
      </c>
      <c r="B299" s="30" t="s">
        <v>233</v>
      </c>
      <c r="C299" s="31" t="s">
        <v>11</v>
      </c>
      <c r="D299" s="38">
        <v>40</v>
      </c>
      <c r="E299" s="69"/>
      <c r="F299" s="61">
        <f t="shared" si="63"/>
        <v>0</v>
      </c>
      <c r="G299" s="39"/>
      <c r="H299" s="29"/>
      <c r="I299" s="46"/>
      <c r="J299" s="68"/>
      <c r="K299" s="63"/>
      <c r="L299" s="36"/>
    </row>
    <row r="300" spans="1:12" ht="33.6">
      <c r="A300" s="29">
        <v>276</v>
      </c>
      <c r="B300" s="30" t="s">
        <v>234</v>
      </c>
      <c r="C300" s="31" t="s">
        <v>12</v>
      </c>
      <c r="D300" s="38">
        <v>15</v>
      </c>
      <c r="E300" s="69"/>
      <c r="F300" s="61">
        <f t="shared" si="63"/>
        <v>0</v>
      </c>
      <c r="G300" s="39"/>
      <c r="H300" s="29"/>
      <c r="I300" s="46"/>
      <c r="J300" s="68"/>
      <c r="K300" s="63"/>
      <c r="L300" s="36"/>
    </row>
    <row r="301" spans="1:12" ht="33.6">
      <c r="A301" s="29">
        <v>277</v>
      </c>
      <c r="B301" s="30" t="s">
        <v>235</v>
      </c>
      <c r="C301" s="31" t="s">
        <v>12</v>
      </c>
      <c r="D301" s="38">
        <v>30</v>
      </c>
      <c r="E301" s="69"/>
      <c r="F301" s="61">
        <f t="shared" si="63"/>
        <v>0</v>
      </c>
      <c r="G301" s="39"/>
      <c r="H301" s="29"/>
      <c r="I301" s="46"/>
      <c r="J301" s="68"/>
      <c r="K301" s="63"/>
      <c r="L301" s="36"/>
    </row>
    <row r="302" spans="1:12" ht="33.6">
      <c r="A302" s="29">
        <v>278</v>
      </c>
      <c r="B302" s="30" t="s">
        <v>236</v>
      </c>
      <c r="C302" s="31" t="s">
        <v>8</v>
      </c>
      <c r="D302" s="38">
        <v>1000</v>
      </c>
      <c r="E302" s="69"/>
      <c r="F302" s="61">
        <f t="shared" si="63"/>
        <v>0</v>
      </c>
      <c r="G302" s="39"/>
      <c r="H302" s="29"/>
      <c r="I302" s="46"/>
      <c r="J302" s="68"/>
      <c r="K302" s="63"/>
      <c r="L302" s="36"/>
    </row>
    <row r="303" spans="1:12" ht="100.8">
      <c r="A303" s="29">
        <v>279</v>
      </c>
      <c r="B303" s="30" t="s">
        <v>292</v>
      </c>
      <c r="C303" s="31" t="s">
        <v>8</v>
      </c>
      <c r="D303" s="38">
        <v>40</v>
      </c>
      <c r="E303" s="69"/>
      <c r="F303" s="61">
        <f t="shared" si="63"/>
        <v>0</v>
      </c>
      <c r="G303" s="70"/>
      <c r="H303" s="71"/>
      <c r="I303" s="72"/>
      <c r="J303" s="73"/>
      <c r="K303" s="73"/>
      <c r="L303" s="70"/>
    </row>
    <row r="304" spans="1:12" ht="134.4">
      <c r="A304" s="29">
        <v>280</v>
      </c>
      <c r="B304" s="30"/>
      <c r="C304" s="31"/>
      <c r="D304" s="38"/>
      <c r="E304" s="69"/>
      <c r="F304" s="63"/>
      <c r="G304" s="39" t="s">
        <v>295</v>
      </c>
      <c r="H304" s="29" t="s">
        <v>8</v>
      </c>
      <c r="I304" s="46">
        <v>40</v>
      </c>
      <c r="J304" s="68"/>
      <c r="K304" s="63">
        <f t="shared" ref="K304:K307" si="64">I304*J304</f>
        <v>0</v>
      </c>
      <c r="L304" s="36"/>
    </row>
    <row r="305" spans="1:12" ht="33.6">
      <c r="A305" s="29">
        <v>281</v>
      </c>
      <c r="B305" s="30"/>
      <c r="C305" s="31"/>
      <c r="D305" s="38"/>
      <c r="E305" s="69"/>
      <c r="F305" s="63"/>
      <c r="G305" s="39" t="s">
        <v>293</v>
      </c>
      <c r="H305" s="29" t="s">
        <v>11</v>
      </c>
      <c r="I305" s="46">
        <v>20</v>
      </c>
      <c r="J305" s="68"/>
      <c r="K305" s="63">
        <f t="shared" si="64"/>
        <v>0</v>
      </c>
      <c r="L305" s="36"/>
    </row>
    <row r="306" spans="1:12" ht="33.6">
      <c r="A306" s="29">
        <v>282</v>
      </c>
      <c r="B306" s="30"/>
      <c r="C306" s="31"/>
      <c r="D306" s="38"/>
      <c r="E306" s="69"/>
      <c r="F306" s="63"/>
      <c r="G306" s="39" t="s">
        <v>294</v>
      </c>
      <c r="H306" s="29" t="s">
        <v>11</v>
      </c>
      <c r="I306" s="46">
        <v>20</v>
      </c>
      <c r="J306" s="68"/>
      <c r="K306" s="63">
        <f t="shared" si="64"/>
        <v>0</v>
      </c>
      <c r="L306" s="36"/>
    </row>
    <row r="307" spans="1:12" ht="33.6">
      <c r="A307" s="29">
        <v>283</v>
      </c>
      <c r="B307" s="30"/>
      <c r="C307" s="31"/>
      <c r="D307" s="38"/>
      <c r="E307" s="69"/>
      <c r="F307" s="63"/>
      <c r="G307" s="39" t="s">
        <v>296</v>
      </c>
      <c r="H307" s="29" t="s">
        <v>12</v>
      </c>
      <c r="I307" s="46">
        <f>I304/2</f>
        <v>20</v>
      </c>
      <c r="J307" s="68"/>
      <c r="K307" s="63">
        <f t="shared" si="64"/>
        <v>0</v>
      </c>
      <c r="L307" s="36" t="s">
        <v>32</v>
      </c>
    </row>
    <row r="308" spans="1:12" ht="67.2">
      <c r="A308" s="29">
        <v>284</v>
      </c>
      <c r="B308" s="30" t="s">
        <v>522</v>
      </c>
      <c r="C308" s="31" t="s">
        <v>12</v>
      </c>
      <c r="D308" s="38">
        <v>2</v>
      </c>
      <c r="E308" s="69"/>
      <c r="F308" s="61">
        <f t="shared" ref="F308" si="65">E308*D308</f>
        <v>0</v>
      </c>
      <c r="G308" s="39"/>
      <c r="H308" s="29"/>
      <c r="I308" s="46"/>
      <c r="J308" s="68"/>
      <c r="K308" s="63"/>
      <c r="L308" s="36"/>
    </row>
    <row r="309" spans="1:12" ht="33.6">
      <c r="A309" s="29">
        <v>285</v>
      </c>
      <c r="B309" s="30"/>
      <c r="C309" s="31"/>
      <c r="D309" s="38"/>
      <c r="E309" s="69"/>
      <c r="F309" s="63"/>
      <c r="G309" s="39" t="s">
        <v>523</v>
      </c>
      <c r="H309" s="29" t="s">
        <v>11</v>
      </c>
      <c r="I309" s="46">
        <v>4</v>
      </c>
      <c r="J309" s="68"/>
      <c r="K309" s="63">
        <f t="shared" ref="K309:K310" si="66">I309*J309</f>
        <v>0</v>
      </c>
      <c r="L309" s="36"/>
    </row>
    <row r="310" spans="1:12" ht="33.6">
      <c r="A310" s="29">
        <v>286</v>
      </c>
      <c r="B310" s="30"/>
      <c r="C310" s="31"/>
      <c r="D310" s="38"/>
      <c r="E310" s="69"/>
      <c r="F310" s="63"/>
      <c r="G310" s="39" t="s">
        <v>524</v>
      </c>
      <c r="H310" s="29" t="s">
        <v>11</v>
      </c>
      <c r="I310" s="46">
        <v>2</v>
      </c>
      <c r="J310" s="68"/>
      <c r="K310" s="63">
        <f t="shared" si="66"/>
        <v>0</v>
      </c>
      <c r="L310" s="36"/>
    </row>
    <row r="311" spans="1:12" ht="67.2">
      <c r="A311" s="29">
        <v>287</v>
      </c>
      <c r="B311" s="30" t="s">
        <v>312</v>
      </c>
      <c r="C311" s="31" t="s">
        <v>13</v>
      </c>
      <c r="D311" s="38">
        <v>30</v>
      </c>
      <c r="E311" s="69"/>
      <c r="F311" s="61">
        <f t="shared" ref="F311" si="67">E311*D311</f>
        <v>0</v>
      </c>
      <c r="G311" s="74"/>
      <c r="H311" s="75"/>
      <c r="I311" s="76"/>
      <c r="J311" s="68"/>
      <c r="K311" s="63"/>
      <c r="L311" s="36"/>
    </row>
    <row r="312" spans="1:12" ht="33.6">
      <c r="A312" s="29">
        <v>288</v>
      </c>
      <c r="B312" s="30"/>
      <c r="C312" s="31"/>
      <c r="D312" s="38"/>
      <c r="E312" s="69"/>
      <c r="F312" s="63"/>
      <c r="G312" s="39" t="s">
        <v>313</v>
      </c>
      <c r="H312" s="29" t="s">
        <v>13</v>
      </c>
      <c r="I312" s="46">
        <v>15</v>
      </c>
      <c r="J312" s="68"/>
      <c r="K312" s="63">
        <f t="shared" ref="K312:K316" si="68">I312*J312</f>
        <v>0</v>
      </c>
      <c r="L312" s="36"/>
    </row>
    <row r="313" spans="1:12" ht="33.6">
      <c r="A313" s="29">
        <v>289</v>
      </c>
      <c r="B313" s="30"/>
      <c r="C313" s="31"/>
      <c r="D313" s="38"/>
      <c r="E313" s="69"/>
      <c r="F313" s="63"/>
      <c r="G313" s="39" t="s">
        <v>314</v>
      </c>
      <c r="H313" s="29" t="s">
        <v>13</v>
      </c>
      <c r="I313" s="46">
        <v>15</v>
      </c>
      <c r="J313" s="68"/>
      <c r="K313" s="63">
        <f t="shared" si="68"/>
        <v>0</v>
      </c>
      <c r="L313" s="36"/>
    </row>
    <row r="314" spans="1:12" ht="33.6">
      <c r="A314" s="29">
        <v>290</v>
      </c>
      <c r="B314" s="30"/>
      <c r="C314" s="31"/>
      <c r="D314" s="38"/>
      <c r="E314" s="69"/>
      <c r="F314" s="63"/>
      <c r="G314" s="39" t="s">
        <v>315</v>
      </c>
      <c r="H314" s="29" t="s">
        <v>9</v>
      </c>
      <c r="I314" s="46">
        <f>(I313+I312)*25</f>
        <v>750</v>
      </c>
      <c r="J314" s="68"/>
      <c r="K314" s="63">
        <f t="shared" si="68"/>
        <v>0</v>
      </c>
      <c r="L314" s="36"/>
    </row>
    <row r="315" spans="1:12" ht="33.6">
      <c r="A315" s="29">
        <v>291</v>
      </c>
      <c r="B315" s="30"/>
      <c r="C315" s="31"/>
      <c r="D315" s="38"/>
      <c r="E315" s="69"/>
      <c r="F315" s="63"/>
      <c r="G315" s="39" t="s">
        <v>316</v>
      </c>
      <c r="H315" s="29" t="s">
        <v>12</v>
      </c>
      <c r="I315" s="46">
        <v>10</v>
      </c>
      <c r="J315" s="68"/>
      <c r="K315" s="63">
        <f t="shared" si="68"/>
        <v>0</v>
      </c>
      <c r="L315" s="36"/>
    </row>
    <row r="316" spans="1:12" ht="33.6">
      <c r="A316" s="29">
        <v>292</v>
      </c>
      <c r="B316" s="30"/>
      <c r="C316" s="31"/>
      <c r="D316" s="38"/>
      <c r="E316" s="69"/>
      <c r="F316" s="63"/>
      <c r="G316" s="39" t="s">
        <v>317</v>
      </c>
      <c r="H316" s="29" t="s">
        <v>8</v>
      </c>
      <c r="I316" s="46">
        <v>15</v>
      </c>
      <c r="J316" s="68"/>
      <c r="K316" s="63">
        <f t="shared" si="68"/>
        <v>0</v>
      </c>
      <c r="L316" s="36"/>
    </row>
    <row r="317" spans="1:12" ht="33.6">
      <c r="A317" s="29">
        <v>293</v>
      </c>
      <c r="B317" s="30" t="s">
        <v>237</v>
      </c>
      <c r="C317" s="31" t="s">
        <v>8</v>
      </c>
      <c r="D317" s="38">
        <v>800</v>
      </c>
      <c r="E317" s="69"/>
      <c r="F317" s="61">
        <f t="shared" ref="F317" si="69">E317*D317</f>
        <v>0</v>
      </c>
      <c r="G317" s="39"/>
      <c r="H317" s="29"/>
      <c r="I317" s="46"/>
      <c r="J317" s="68"/>
      <c r="K317" s="63"/>
      <c r="L317" s="36"/>
    </row>
    <row r="318" spans="1:12" ht="33.6">
      <c r="A318" s="29">
        <v>294</v>
      </c>
      <c r="B318" s="30"/>
      <c r="C318" s="31"/>
      <c r="D318" s="38"/>
      <c r="E318" s="69"/>
      <c r="F318" s="63"/>
      <c r="G318" s="39" t="s">
        <v>239</v>
      </c>
      <c r="H318" s="29" t="s">
        <v>10</v>
      </c>
      <c r="I318" s="46">
        <f>0.1*D317</f>
        <v>80</v>
      </c>
      <c r="J318" s="68"/>
      <c r="K318" s="63">
        <f t="shared" ref="K318:K325" si="70">I318*J318</f>
        <v>0</v>
      </c>
      <c r="L318" s="36"/>
    </row>
    <row r="319" spans="1:12" ht="33.6">
      <c r="A319" s="29">
        <v>295</v>
      </c>
      <c r="B319" s="30"/>
      <c r="C319" s="31"/>
      <c r="D319" s="38"/>
      <c r="E319" s="69"/>
      <c r="F319" s="63"/>
      <c r="G319" s="39" t="s">
        <v>240</v>
      </c>
      <c r="H319" s="29" t="s">
        <v>8</v>
      </c>
      <c r="I319" s="46">
        <f>D317*1.1</f>
        <v>880.00000000000011</v>
      </c>
      <c r="J319" s="68"/>
      <c r="K319" s="63">
        <f t="shared" si="70"/>
        <v>0</v>
      </c>
      <c r="L319" s="36"/>
    </row>
    <row r="320" spans="1:12" ht="33.6">
      <c r="A320" s="29">
        <v>296</v>
      </c>
      <c r="B320" s="30"/>
      <c r="C320" s="31"/>
      <c r="D320" s="38"/>
      <c r="E320" s="69"/>
      <c r="F320" s="63"/>
      <c r="G320" s="30" t="s">
        <v>241</v>
      </c>
      <c r="H320" s="31" t="s">
        <v>12</v>
      </c>
      <c r="I320" s="38">
        <f>D317*6</f>
        <v>4800</v>
      </c>
      <c r="J320" s="68"/>
      <c r="K320" s="63">
        <f t="shared" si="70"/>
        <v>0</v>
      </c>
      <c r="L320" s="36"/>
    </row>
    <row r="321" spans="1:12" ht="33.6">
      <c r="A321" s="29">
        <v>297</v>
      </c>
      <c r="B321" s="30"/>
      <c r="C321" s="31"/>
      <c r="D321" s="38"/>
      <c r="E321" s="69"/>
      <c r="F321" s="63"/>
      <c r="G321" s="30" t="s">
        <v>215</v>
      </c>
      <c r="H321" s="31" t="s">
        <v>9</v>
      </c>
      <c r="I321" s="32">
        <f>D317*0.005</f>
        <v>4</v>
      </c>
      <c r="J321" s="68"/>
      <c r="K321" s="63">
        <f t="shared" si="70"/>
        <v>0</v>
      </c>
      <c r="L321" s="36"/>
    </row>
    <row r="322" spans="1:12" ht="33.6">
      <c r="A322" s="29">
        <v>298</v>
      </c>
      <c r="B322" s="30"/>
      <c r="C322" s="31"/>
      <c r="D322" s="38"/>
      <c r="E322" s="69"/>
      <c r="F322" s="63"/>
      <c r="G322" s="30" t="s">
        <v>441</v>
      </c>
      <c r="H322" s="31" t="s">
        <v>8</v>
      </c>
      <c r="I322" s="32">
        <v>820</v>
      </c>
      <c r="J322" s="68"/>
      <c r="K322" s="63">
        <f t="shared" si="70"/>
        <v>0</v>
      </c>
      <c r="L322" s="36"/>
    </row>
    <row r="323" spans="1:12" ht="67.2">
      <c r="A323" s="29">
        <v>299</v>
      </c>
      <c r="B323" s="30"/>
      <c r="C323" s="31"/>
      <c r="D323" s="38"/>
      <c r="E323" s="69"/>
      <c r="F323" s="63"/>
      <c r="G323" s="30" t="s">
        <v>242</v>
      </c>
      <c r="H323" s="29" t="s">
        <v>13</v>
      </c>
      <c r="I323" s="46">
        <f>D317*0.082</f>
        <v>65.600000000000009</v>
      </c>
      <c r="J323" s="68"/>
      <c r="K323" s="63">
        <f t="shared" si="70"/>
        <v>0</v>
      </c>
      <c r="L323" s="36"/>
    </row>
    <row r="324" spans="1:12" ht="33.6">
      <c r="A324" s="29">
        <v>300</v>
      </c>
      <c r="B324" s="30"/>
      <c r="C324" s="31"/>
      <c r="D324" s="38"/>
      <c r="E324" s="69"/>
      <c r="F324" s="63"/>
      <c r="G324" s="39" t="s">
        <v>251</v>
      </c>
      <c r="H324" s="29" t="s">
        <v>11</v>
      </c>
      <c r="I324" s="46">
        <f>D317*2</f>
        <v>1600</v>
      </c>
      <c r="J324" s="68"/>
      <c r="K324" s="63">
        <f t="shared" si="70"/>
        <v>0</v>
      </c>
      <c r="L324" s="36"/>
    </row>
    <row r="325" spans="1:12" ht="33.6">
      <c r="A325" s="29">
        <v>301</v>
      </c>
      <c r="B325" s="30"/>
      <c r="C325" s="31"/>
      <c r="D325" s="38"/>
      <c r="E325" s="69"/>
      <c r="F325" s="63"/>
      <c r="G325" s="39" t="s">
        <v>243</v>
      </c>
      <c r="H325" s="29" t="s">
        <v>11</v>
      </c>
      <c r="I325" s="46">
        <v>500</v>
      </c>
      <c r="J325" s="68"/>
      <c r="K325" s="63">
        <f t="shared" si="70"/>
        <v>0</v>
      </c>
      <c r="L325" s="36"/>
    </row>
    <row r="326" spans="1:12" ht="33.6">
      <c r="A326" s="29">
        <v>302</v>
      </c>
      <c r="B326" s="30" t="s">
        <v>264</v>
      </c>
      <c r="C326" s="31" t="s">
        <v>8</v>
      </c>
      <c r="D326" s="38">
        <v>800</v>
      </c>
      <c r="E326" s="69"/>
      <c r="F326" s="61">
        <f t="shared" ref="F326" si="71">E326*D326</f>
        <v>0</v>
      </c>
      <c r="G326" s="39"/>
      <c r="H326" s="29"/>
      <c r="I326" s="46"/>
      <c r="J326" s="68"/>
      <c r="K326" s="63"/>
      <c r="L326" s="36"/>
    </row>
    <row r="327" spans="1:12" ht="33.6">
      <c r="A327" s="29">
        <v>303</v>
      </c>
      <c r="B327" s="30"/>
      <c r="C327" s="31"/>
      <c r="D327" s="38"/>
      <c r="E327" s="69"/>
      <c r="F327" s="63"/>
      <c r="G327" s="39" t="s">
        <v>263</v>
      </c>
      <c r="H327" s="29" t="s">
        <v>9</v>
      </c>
      <c r="I327" s="46">
        <f>800*1.7*8</f>
        <v>10880</v>
      </c>
      <c r="J327" s="68"/>
      <c r="K327" s="63">
        <f t="shared" ref="K327" si="72">I327*J327</f>
        <v>0</v>
      </c>
      <c r="L327" s="36"/>
    </row>
    <row r="328" spans="1:12" ht="67.2">
      <c r="A328" s="29">
        <v>304</v>
      </c>
      <c r="B328" s="30" t="s">
        <v>257</v>
      </c>
      <c r="C328" s="31" t="s">
        <v>11</v>
      </c>
      <c r="D328" s="38">
        <f>I329+I330+I331+I332</f>
        <v>1705</v>
      </c>
      <c r="E328" s="69"/>
      <c r="F328" s="61">
        <f t="shared" ref="F328" si="73">E328*D328</f>
        <v>0</v>
      </c>
      <c r="G328" s="39"/>
      <c r="H328" s="29"/>
      <c r="I328" s="46"/>
      <c r="J328" s="68"/>
      <c r="K328" s="63"/>
      <c r="L328" s="36"/>
    </row>
    <row r="329" spans="1:12" ht="33.6">
      <c r="A329" s="29">
        <v>305</v>
      </c>
      <c r="B329" s="30"/>
      <c r="C329" s="31"/>
      <c r="D329" s="38"/>
      <c r="E329" s="69"/>
      <c r="F329" s="63"/>
      <c r="G329" s="30" t="s">
        <v>80</v>
      </c>
      <c r="H329" s="31" t="s">
        <v>11</v>
      </c>
      <c r="I329" s="38">
        <v>600</v>
      </c>
      <c r="J329" s="68"/>
      <c r="K329" s="63">
        <f t="shared" ref="K329:K332" si="74">I329*J329</f>
        <v>0</v>
      </c>
      <c r="L329" s="36" t="s">
        <v>32</v>
      </c>
    </row>
    <row r="330" spans="1:12" ht="33.6">
      <c r="A330" s="29">
        <v>306</v>
      </c>
      <c r="B330" s="30"/>
      <c r="C330" s="31"/>
      <c r="D330" s="38"/>
      <c r="E330" s="69"/>
      <c r="F330" s="63"/>
      <c r="G330" s="30" t="s">
        <v>81</v>
      </c>
      <c r="H330" s="31" t="s">
        <v>11</v>
      </c>
      <c r="I330" s="38">
        <v>600</v>
      </c>
      <c r="J330" s="68"/>
      <c r="K330" s="63">
        <f t="shared" si="74"/>
        <v>0</v>
      </c>
      <c r="L330" s="36" t="s">
        <v>32</v>
      </c>
    </row>
    <row r="331" spans="1:12" ht="33.6">
      <c r="A331" s="29">
        <v>307</v>
      </c>
      <c r="B331" s="30"/>
      <c r="C331" s="31"/>
      <c r="D331" s="38"/>
      <c r="E331" s="69"/>
      <c r="F331" s="63"/>
      <c r="G331" s="30" t="s">
        <v>541</v>
      </c>
      <c r="H331" s="31" t="s">
        <v>11</v>
      </c>
      <c r="I331" s="38">
        <v>5</v>
      </c>
      <c r="J331" s="68"/>
      <c r="K331" s="63">
        <f t="shared" si="74"/>
        <v>0</v>
      </c>
      <c r="L331" s="36" t="s">
        <v>32</v>
      </c>
    </row>
    <row r="332" spans="1:12" ht="33.6">
      <c r="A332" s="29">
        <v>308</v>
      </c>
      <c r="B332" s="30"/>
      <c r="C332" s="31"/>
      <c r="D332" s="38"/>
      <c r="E332" s="69"/>
      <c r="F332" s="63"/>
      <c r="G332" s="30" t="s">
        <v>184</v>
      </c>
      <c r="H332" s="31" t="s">
        <v>11</v>
      </c>
      <c r="I332" s="38">
        <v>500</v>
      </c>
      <c r="J332" s="63"/>
      <c r="K332" s="63">
        <f t="shared" si="74"/>
        <v>0</v>
      </c>
      <c r="L332" s="36" t="s">
        <v>32</v>
      </c>
    </row>
    <row r="333" spans="1:12" ht="67.2">
      <c r="A333" s="29">
        <v>309</v>
      </c>
      <c r="B333" s="30" t="s">
        <v>259</v>
      </c>
      <c r="C333" s="31" t="s">
        <v>11</v>
      </c>
      <c r="D333" s="38">
        <v>300</v>
      </c>
      <c r="E333" s="69"/>
      <c r="F333" s="61">
        <f t="shared" ref="F333:F334" si="75">E333*D333</f>
        <v>0</v>
      </c>
      <c r="G333" s="30"/>
      <c r="H333" s="31"/>
      <c r="I333" s="38"/>
      <c r="J333" s="63"/>
      <c r="K333" s="63"/>
      <c r="L333" s="36"/>
    </row>
    <row r="334" spans="1:12" ht="67.2">
      <c r="A334" s="29">
        <v>310</v>
      </c>
      <c r="B334" s="30" t="s">
        <v>261</v>
      </c>
      <c r="C334" s="31" t="s">
        <v>11</v>
      </c>
      <c r="D334" s="38">
        <f>I335+I336+I337+I338</f>
        <v>720</v>
      </c>
      <c r="E334" s="69"/>
      <c r="F334" s="61">
        <f t="shared" si="75"/>
        <v>0</v>
      </c>
      <c r="G334" s="39"/>
      <c r="H334" s="29"/>
      <c r="I334" s="46"/>
      <c r="J334" s="68"/>
      <c r="K334" s="63"/>
      <c r="L334" s="36"/>
    </row>
    <row r="335" spans="1:12" ht="33.6">
      <c r="A335" s="29">
        <v>311</v>
      </c>
      <c r="B335" s="30"/>
      <c r="C335" s="31"/>
      <c r="D335" s="38"/>
      <c r="E335" s="69"/>
      <c r="F335" s="63"/>
      <c r="G335" s="30" t="s">
        <v>80</v>
      </c>
      <c r="H335" s="31" t="s">
        <v>11</v>
      </c>
      <c r="I335" s="38">
        <v>200</v>
      </c>
      <c r="J335" s="68"/>
      <c r="K335" s="63">
        <f t="shared" ref="K335:K339" si="76">I335*J335</f>
        <v>0</v>
      </c>
      <c r="L335" s="36" t="s">
        <v>32</v>
      </c>
    </row>
    <row r="336" spans="1:12" ht="33.6">
      <c r="A336" s="29">
        <v>312</v>
      </c>
      <c r="B336" s="30"/>
      <c r="C336" s="31"/>
      <c r="D336" s="38"/>
      <c r="E336" s="69"/>
      <c r="F336" s="63"/>
      <c r="G336" s="30" t="s">
        <v>81</v>
      </c>
      <c r="H336" s="31" t="s">
        <v>11</v>
      </c>
      <c r="I336" s="38">
        <v>200</v>
      </c>
      <c r="J336" s="68"/>
      <c r="K336" s="63">
        <f t="shared" si="76"/>
        <v>0</v>
      </c>
      <c r="L336" s="36" t="s">
        <v>32</v>
      </c>
    </row>
    <row r="337" spans="1:12" ht="33.6">
      <c r="A337" s="29">
        <v>313</v>
      </c>
      <c r="B337" s="30"/>
      <c r="C337" s="31"/>
      <c r="D337" s="38"/>
      <c r="E337" s="69"/>
      <c r="F337" s="63"/>
      <c r="G337" s="30" t="s">
        <v>541</v>
      </c>
      <c r="H337" s="31" t="s">
        <v>11</v>
      </c>
      <c r="I337" s="38">
        <v>20</v>
      </c>
      <c r="J337" s="68"/>
      <c r="K337" s="63">
        <f t="shared" si="76"/>
        <v>0</v>
      </c>
      <c r="L337" s="36" t="s">
        <v>32</v>
      </c>
    </row>
    <row r="338" spans="1:12" ht="33.6">
      <c r="A338" s="29">
        <v>314</v>
      </c>
      <c r="B338" s="30"/>
      <c r="C338" s="31"/>
      <c r="D338" s="38"/>
      <c r="E338" s="69"/>
      <c r="F338" s="63"/>
      <c r="G338" s="30" t="s">
        <v>184</v>
      </c>
      <c r="H338" s="31" t="s">
        <v>11</v>
      </c>
      <c r="I338" s="38">
        <v>300</v>
      </c>
      <c r="J338" s="63"/>
      <c r="K338" s="63">
        <f t="shared" si="76"/>
        <v>0</v>
      </c>
      <c r="L338" s="36" t="s">
        <v>32</v>
      </c>
    </row>
    <row r="339" spans="1:12" ht="33.6">
      <c r="A339" s="29">
        <v>315</v>
      </c>
      <c r="B339" s="30"/>
      <c r="C339" s="31"/>
      <c r="D339" s="38"/>
      <c r="E339" s="69"/>
      <c r="F339" s="63"/>
      <c r="G339" s="39" t="s">
        <v>260</v>
      </c>
      <c r="H339" s="29" t="s">
        <v>11</v>
      </c>
      <c r="I339" s="46">
        <v>720</v>
      </c>
      <c r="J339" s="68"/>
      <c r="K339" s="63">
        <f t="shared" si="76"/>
        <v>0</v>
      </c>
      <c r="L339" s="36"/>
    </row>
    <row r="340" spans="1:12" ht="67.2">
      <c r="A340" s="29">
        <v>316</v>
      </c>
      <c r="B340" s="30" t="s">
        <v>157</v>
      </c>
      <c r="C340" s="31" t="s">
        <v>11</v>
      </c>
      <c r="D340" s="38">
        <v>250</v>
      </c>
      <c r="E340" s="69"/>
      <c r="F340" s="61">
        <f t="shared" ref="F340:F341" si="77">E340*D340</f>
        <v>0</v>
      </c>
      <c r="G340" s="30"/>
      <c r="H340" s="31"/>
      <c r="I340" s="38"/>
      <c r="J340" s="68"/>
      <c r="K340" s="63"/>
      <c r="L340" s="36"/>
    </row>
    <row r="341" spans="1:12" ht="67.2">
      <c r="A341" s="29">
        <v>317</v>
      </c>
      <c r="B341" s="30" t="s">
        <v>300</v>
      </c>
      <c r="C341" s="31" t="s">
        <v>11</v>
      </c>
      <c r="D341" s="38">
        <v>200</v>
      </c>
      <c r="E341" s="69"/>
      <c r="F341" s="61">
        <f t="shared" si="77"/>
        <v>0</v>
      </c>
      <c r="G341" s="30"/>
      <c r="H341" s="31"/>
      <c r="I341" s="38"/>
      <c r="J341" s="68"/>
      <c r="K341" s="63"/>
      <c r="L341" s="36"/>
    </row>
    <row r="342" spans="1:12" ht="67.2">
      <c r="A342" s="29">
        <v>318</v>
      </c>
      <c r="B342" s="30"/>
      <c r="C342" s="31"/>
      <c r="D342" s="38"/>
      <c r="E342" s="69"/>
      <c r="F342" s="63"/>
      <c r="G342" s="30" t="s">
        <v>297</v>
      </c>
      <c r="H342" s="31" t="s">
        <v>11</v>
      </c>
      <c r="I342" s="38">
        <v>50</v>
      </c>
      <c r="J342" s="68"/>
      <c r="K342" s="63">
        <f t="shared" ref="K342:K353" si="78">I342*J342</f>
        <v>0</v>
      </c>
      <c r="L342" s="36"/>
    </row>
    <row r="343" spans="1:12" ht="67.2">
      <c r="A343" s="29">
        <v>319</v>
      </c>
      <c r="B343" s="30"/>
      <c r="C343" s="31"/>
      <c r="D343" s="38"/>
      <c r="E343" s="69"/>
      <c r="F343" s="63"/>
      <c r="G343" s="30" t="s">
        <v>298</v>
      </c>
      <c r="H343" s="31" t="s">
        <v>11</v>
      </c>
      <c r="I343" s="38">
        <v>100</v>
      </c>
      <c r="J343" s="68"/>
      <c r="K343" s="63">
        <f t="shared" si="78"/>
        <v>0</v>
      </c>
      <c r="L343" s="36"/>
    </row>
    <row r="344" spans="1:12" ht="67.2">
      <c r="A344" s="29">
        <v>320</v>
      </c>
      <c r="B344" s="30"/>
      <c r="C344" s="31"/>
      <c r="D344" s="38"/>
      <c r="E344" s="69"/>
      <c r="F344" s="63"/>
      <c r="G344" s="30" t="s">
        <v>299</v>
      </c>
      <c r="H344" s="31" t="s">
        <v>11</v>
      </c>
      <c r="I344" s="38">
        <v>50</v>
      </c>
      <c r="J344" s="68"/>
      <c r="K344" s="63">
        <f t="shared" si="78"/>
        <v>0</v>
      </c>
      <c r="L344" s="36"/>
    </row>
    <row r="345" spans="1:12" ht="33.6">
      <c r="A345" s="29">
        <v>321</v>
      </c>
      <c r="B345" s="30"/>
      <c r="C345" s="31"/>
      <c r="D345" s="38"/>
      <c r="E345" s="69"/>
      <c r="F345" s="63"/>
      <c r="G345" s="30" t="s">
        <v>576</v>
      </c>
      <c r="H345" s="31" t="s">
        <v>49</v>
      </c>
      <c r="I345" s="38">
        <v>1</v>
      </c>
      <c r="J345" s="68"/>
      <c r="K345" s="63">
        <f t="shared" si="78"/>
        <v>0</v>
      </c>
      <c r="L345" s="36"/>
    </row>
    <row r="346" spans="1:12" ht="33.6">
      <c r="A346" s="29">
        <v>322</v>
      </c>
      <c r="B346" s="30"/>
      <c r="C346" s="31"/>
      <c r="D346" s="38"/>
      <c r="E346" s="69"/>
      <c r="F346" s="63"/>
      <c r="G346" s="30" t="s">
        <v>577</v>
      </c>
      <c r="H346" s="31" t="s">
        <v>49</v>
      </c>
      <c r="I346" s="38">
        <v>1</v>
      </c>
      <c r="J346" s="68"/>
      <c r="K346" s="63">
        <f t="shared" si="78"/>
        <v>0</v>
      </c>
      <c r="L346" s="36"/>
    </row>
    <row r="347" spans="1:12" ht="33.6">
      <c r="A347" s="29">
        <v>323</v>
      </c>
      <c r="B347" s="30"/>
      <c r="C347" s="31"/>
      <c r="D347" s="38"/>
      <c r="E347" s="69"/>
      <c r="F347" s="63"/>
      <c r="G347" s="30" t="s">
        <v>578</v>
      </c>
      <c r="H347" s="31" t="s">
        <v>49</v>
      </c>
      <c r="I347" s="38">
        <v>1</v>
      </c>
      <c r="J347" s="68"/>
      <c r="K347" s="63">
        <f t="shared" si="78"/>
        <v>0</v>
      </c>
      <c r="L347" s="36"/>
    </row>
    <row r="348" spans="1:12" ht="33.6">
      <c r="A348" s="29">
        <v>324</v>
      </c>
      <c r="B348" s="30"/>
      <c r="C348" s="31"/>
      <c r="D348" s="38"/>
      <c r="E348" s="69"/>
      <c r="F348" s="63"/>
      <c r="G348" s="30" t="s">
        <v>301</v>
      </c>
      <c r="H348" s="31" t="s">
        <v>11</v>
      </c>
      <c r="I348" s="38">
        <f>I342</f>
        <v>50</v>
      </c>
      <c r="J348" s="68"/>
      <c r="K348" s="63">
        <f t="shared" si="78"/>
        <v>0</v>
      </c>
      <c r="L348" s="36"/>
    </row>
    <row r="349" spans="1:12" ht="33.6">
      <c r="A349" s="29">
        <v>325</v>
      </c>
      <c r="B349" s="30"/>
      <c r="C349" s="31"/>
      <c r="D349" s="38"/>
      <c r="E349" s="69"/>
      <c r="F349" s="63"/>
      <c r="G349" s="30" t="s">
        <v>302</v>
      </c>
      <c r="H349" s="31" t="s">
        <v>11</v>
      </c>
      <c r="I349" s="38">
        <f t="shared" ref="I349:I350" si="79">I343</f>
        <v>100</v>
      </c>
      <c r="J349" s="68"/>
      <c r="K349" s="63">
        <f t="shared" si="78"/>
        <v>0</v>
      </c>
      <c r="L349" s="36"/>
    </row>
    <row r="350" spans="1:12" ht="33.6">
      <c r="A350" s="29">
        <v>326</v>
      </c>
      <c r="B350" s="30"/>
      <c r="C350" s="31"/>
      <c r="D350" s="38"/>
      <c r="E350" s="69"/>
      <c r="F350" s="63"/>
      <c r="G350" s="30" t="s">
        <v>303</v>
      </c>
      <c r="H350" s="31" t="s">
        <v>11</v>
      </c>
      <c r="I350" s="38">
        <f t="shared" si="79"/>
        <v>50</v>
      </c>
      <c r="J350" s="68"/>
      <c r="K350" s="63">
        <f t="shared" si="78"/>
        <v>0</v>
      </c>
      <c r="L350" s="36"/>
    </row>
    <row r="351" spans="1:12" ht="33.6">
      <c r="A351" s="29">
        <v>327</v>
      </c>
      <c r="B351" s="30"/>
      <c r="C351" s="31"/>
      <c r="D351" s="38"/>
      <c r="E351" s="69"/>
      <c r="F351" s="63"/>
      <c r="G351" s="30" t="s">
        <v>282</v>
      </c>
      <c r="H351" s="31" t="s">
        <v>12</v>
      </c>
      <c r="I351" s="38">
        <v>50</v>
      </c>
      <c r="J351" s="68"/>
      <c r="K351" s="63">
        <f t="shared" si="78"/>
        <v>0</v>
      </c>
      <c r="L351" s="36"/>
    </row>
    <row r="352" spans="1:12" ht="33.6">
      <c r="A352" s="29">
        <v>328</v>
      </c>
      <c r="B352" s="30"/>
      <c r="C352" s="31"/>
      <c r="D352" s="38"/>
      <c r="E352" s="69"/>
      <c r="F352" s="63"/>
      <c r="G352" s="30" t="s">
        <v>283</v>
      </c>
      <c r="H352" s="31" t="s">
        <v>12</v>
      </c>
      <c r="I352" s="38">
        <v>100</v>
      </c>
      <c r="J352" s="68"/>
      <c r="K352" s="63">
        <f t="shared" si="78"/>
        <v>0</v>
      </c>
      <c r="L352" s="36"/>
    </row>
    <row r="353" spans="1:12" ht="33.6">
      <c r="A353" s="29">
        <v>329</v>
      </c>
      <c r="B353" s="30"/>
      <c r="C353" s="31"/>
      <c r="D353" s="38"/>
      <c r="E353" s="69"/>
      <c r="F353" s="63"/>
      <c r="G353" s="30" t="s">
        <v>284</v>
      </c>
      <c r="H353" s="31" t="s">
        <v>12</v>
      </c>
      <c r="I353" s="38">
        <v>50</v>
      </c>
      <c r="J353" s="68"/>
      <c r="K353" s="63">
        <f t="shared" si="78"/>
        <v>0</v>
      </c>
      <c r="L353" s="36"/>
    </row>
    <row r="354" spans="1:12" ht="67.2">
      <c r="A354" s="29">
        <v>330</v>
      </c>
      <c r="B354" s="30" t="s">
        <v>286</v>
      </c>
      <c r="C354" s="31" t="s">
        <v>11</v>
      </c>
      <c r="D354" s="38">
        <v>200</v>
      </c>
      <c r="E354" s="69"/>
      <c r="F354" s="61">
        <f t="shared" ref="F354" si="80">E354*D354</f>
        <v>0</v>
      </c>
      <c r="G354" s="30"/>
      <c r="H354" s="31"/>
      <c r="I354" s="38"/>
      <c r="J354" s="68"/>
      <c r="K354" s="63"/>
      <c r="L354" s="36"/>
    </row>
    <row r="355" spans="1:12" ht="67.2">
      <c r="A355" s="29">
        <v>331</v>
      </c>
      <c r="B355" s="30"/>
      <c r="C355" s="31"/>
      <c r="D355" s="38"/>
      <c r="E355" s="69"/>
      <c r="F355" s="63"/>
      <c r="G355" s="30" t="s">
        <v>298</v>
      </c>
      <c r="H355" s="31" t="s">
        <v>11</v>
      </c>
      <c r="I355" s="38">
        <v>100</v>
      </c>
      <c r="J355" s="68"/>
      <c r="K355" s="63">
        <f t="shared" ref="K355:K368" si="81">I355*J355</f>
        <v>0</v>
      </c>
      <c r="L355" s="36"/>
    </row>
    <row r="356" spans="1:12" ht="67.2">
      <c r="A356" s="29">
        <v>332</v>
      </c>
      <c r="B356" s="30"/>
      <c r="C356" s="31"/>
      <c r="D356" s="38"/>
      <c r="E356" s="69"/>
      <c r="F356" s="63"/>
      <c r="G356" s="30" t="s">
        <v>299</v>
      </c>
      <c r="H356" s="31" t="s">
        <v>11</v>
      </c>
      <c r="I356" s="38">
        <v>100</v>
      </c>
      <c r="J356" s="68"/>
      <c r="K356" s="63">
        <f t="shared" si="81"/>
        <v>0</v>
      </c>
      <c r="L356" s="36"/>
    </row>
    <row r="357" spans="1:12" ht="33.6">
      <c r="A357" s="29">
        <v>333</v>
      </c>
      <c r="B357" s="30"/>
      <c r="C357" s="31"/>
      <c r="D357" s="38"/>
      <c r="E357" s="69"/>
      <c r="F357" s="63"/>
      <c r="G357" s="30" t="s">
        <v>577</v>
      </c>
      <c r="H357" s="31" t="s">
        <v>49</v>
      </c>
      <c r="I357" s="38">
        <v>1</v>
      </c>
      <c r="J357" s="68"/>
      <c r="K357" s="63">
        <f t="shared" si="81"/>
        <v>0</v>
      </c>
      <c r="L357" s="36"/>
    </row>
    <row r="358" spans="1:12" ht="33.6">
      <c r="A358" s="29">
        <v>334</v>
      </c>
      <c r="B358" s="30"/>
      <c r="C358" s="31"/>
      <c r="D358" s="38"/>
      <c r="E358" s="69"/>
      <c r="F358" s="63"/>
      <c r="G358" s="30" t="s">
        <v>578</v>
      </c>
      <c r="H358" s="31" t="s">
        <v>49</v>
      </c>
      <c r="I358" s="38">
        <v>1</v>
      </c>
      <c r="J358" s="68"/>
      <c r="K358" s="63">
        <f t="shared" si="81"/>
        <v>0</v>
      </c>
      <c r="L358" s="36"/>
    </row>
    <row r="359" spans="1:12" ht="33.6">
      <c r="A359" s="29">
        <v>335</v>
      </c>
      <c r="B359" s="30"/>
      <c r="C359" s="31"/>
      <c r="D359" s="38"/>
      <c r="E359" s="69"/>
      <c r="F359" s="63"/>
      <c r="G359" s="30" t="s">
        <v>302</v>
      </c>
      <c r="H359" s="31" t="s">
        <v>11</v>
      </c>
      <c r="I359" s="38">
        <f>I355</f>
        <v>100</v>
      </c>
      <c r="J359" s="68"/>
      <c r="K359" s="63">
        <f t="shared" si="81"/>
        <v>0</v>
      </c>
      <c r="L359" s="36"/>
    </row>
    <row r="360" spans="1:12" ht="33.6">
      <c r="A360" s="29">
        <v>336</v>
      </c>
      <c r="B360" s="30"/>
      <c r="C360" s="31"/>
      <c r="D360" s="38"/>
      <c r="E360" s="69"/>
      <c r="F360" s="63"/>
      <c r="G360" s="30" t="s">
        <v>303</v>
      </c>
      <c r="H360" s="31" t="s">
        <v>11</v>
      </c>
      <c r="I360" s="38">
        <f>I356</f>
        <v>100</v>
      </c>
      <c r="J360" s="68"/>
      <c r="K360" s="63">
        <f t="shared" si="81"/>
        <v>0</v>
      </c>
      <c r="L360" s="36"/>
    </row>
    <row r="361" spans="1:12" ht="33.6">
      <c r="A361" s="29">
        <v>337</v>
      </c>
      <c r="B361" s="30"/>
      <c r="C361" s="31"/>
      <c r="D361" s="38"/>
      <c r="E361" s="69"/>
      <c r="F361" s="63"/>
      <c r="G361" s="30" t="s">
        <v>283</v>
      </c>
      <c r="H361" s="31" t="s">
        <v>12</v>
      </c>
      <c r="I361" s="38">
        <v>200</v>
      </c>
      <c r="J361" s="68"/>
      <c r="K361" s="63">
        <f t="shared" si="81"/>
        <v>0</v>
      </c>
      <c r="L361" s="36"/>
    </row>
    <row r="362" spans="1:12" ht="33.6">
      <c r="A362" s="29">
        <v>338</v>
      </c>
      <c r="B362" s="30"/>
      <c r="C362" s="31"/>
      <c r="D362" s="38"/>
      <c r="E362" s="69"/>
      <c r="F362" s="63"/>
      <c r="G362" s="30" t="s">
        <v>284</v>
      </c>
      <c r="H362" s="31" t="s">
        <v>12</v>
      </c>
      <c r="I362" s="38">
        <v>200</v>
      </c>
      <c r="J362" s="68"/>
      <c r="K362" s="63">
        <f t="shared" si="81"/>
        <v>0</v>
      </c>
      <c r="L362" s="36"/>
    </row>
    <row r="363" spans="1:12" ht="33.6">
      <c r="A363" s="29">
        <v>339</v>
      </c>
      <c r="B363" s="30"/>
      <c r="C363" s="31"/>
      <c r="D363" s="38"/>
      <c r="E363" s="69"/>
      <c r="F363" s="63"/>
      <c r="G363" s="30" t="s">
        <v>158</v>
      </c>
      <c r="H363" s="31" t="s">
        <v>12</v>
      </c>
      <c r="I363" s="38">
        <v>20</v>
      </c>
      <c r="J363" s="68"/>
      <c r="K363" s="63">
        <f t="shared" si="81"/>
        <v>0</v>
      </c>
      <c r="L363" s="36"/>
    </row>
    <row r="364" spans="1:12" ht="33.6">
      <c r="A364" s="29">
        <v>340</v>
      </c>
      <c r="B364" s="30"/>
      <c r="C364" s="31"/>
      <c r="D364" s="38"/>
      <c r="E364" s="69"/>
      <c r="F364" s="63"/>
      <c r="G364" s="30" t="s">
        <v>159</v>
      </c>
      <c r="H364" s="31" t="s">
        <v>12</v>
      </c>
      <c r="I364" s="38">
        <v>30</v>
      </c>
      <c r="J364" s="68"/>
      <c r="K364" s="63">
        <f t="shared" si="81"/>
        <v>0</v>
      </c>
      <c r="L364" s="36"/>
    </row>
    <row r="365" spans="1:12" ht="33.6">
      <c r="A365" s="29">
        <v>341</v>
      </c>
      <c r="B365" s="30"/>
      <c r="C365" s="31"/>
      <c r="D365" s="38"/>
      <c r="E365" s="69"/>
      <c r="F365" s="63"/>
      <c r="G365" s="39" t="s">
        <v>285</v>
      </c>
      <c r="H365" s="31" t="s">
        <v>12</v>
      </c>
      <c r="I365" s="46">
        <v>10</v>
      </c>
      <c r="J365" s="68"/>
      <c r="K365" s="63">
        <f t="shared" si="81"/>
        <v>0</v>
      </c>
      <c r="L365" s="36"/>
    </row>
    <row r="366" spans="1:12" ht="33.6">
      <c r="A366" s="29">
        <v>342</v>
      </c>
      <c r="B366" s="30"/>
      <c r="C366" s="31"/>
      <c r="D366" s="38"/>
      <c r="E366" s="69"/>
      <c r="F366" s="63"/>
      <c r="G366" s="39" t="s">
        <v>287</v>
      </c>
      <c r="H366" s="31" t="s">
        <v>12</v>
      </c>
      <c r="I366" s="46">
        <v>10</v>
      </c>
      <c r="J366" s="68"/>
      <c r="K366" s="63">
        <f t="shared" si="81"/>
        <v>0</v>
      </c>
      <c r="L366" s="36"/>
    </row>
    <row r="367" spans="1:12" ht="33.6">
      <c r="A367" s="29">
        <v>343</v>
      </c>
      <c r="B367" s="30"/>
      <c r="C367" s="31"/>
      <c r="D367" s="38"/>
      <c r="E367" s="69"/>
      <c r="F367" s="63"/>
      <c r="G367" s="39" t="s">
        <v>336</v>
      </c>
      <c r="H367" s="31" t="s">
        <v>12</v>
      </c>
      <c r="I367" s="46">
        <v>6</v>
      </c>
      <c r="J367" s="68"/>
      <c r="K367" s="63">
        <f t="shared" si="81"/>
        <v>0</v>
      </c>
      <c r="L367" s="36"/>
    </row>
    <row r="368" spans="1:12" ht="33.6">
      <c r="A368" s="29">
        <v>344</v>
      </c>
      <c r="B368" s="30"/>
      <c r="C368" s="31"/>
      <c r="D368" s="38"/>
      <c r="E368" s="69"/>
      <c r="F368" s="63"/>
      <c r="G368" s="39" t="s">
        <v>337</v>
      </c>
      <c r="H368" s="31" t="s">
        <v>12</v>
      </c>
      <c r="I368" s="46">
        <v>24</v>
      </c>
      <c r="J368" s="68"/>
      <c r="K368" s="63">
        <f t="shared" si="81"/>
        <v>0</v>
      </c>
      <c r="L368" s="36"/>
    </row>
    <row r="369" spans="1:12" ht="33.6">
      <c r="A369" s="29">
        <v>345</v>
      </c>
      <c r="B369" s="47" t="s">
        <v>130</v>
      </c>
      <c r="C369" s="53" t="s">
        <v>11</v>
      </c>
      <c r="D369" s="54">
        <v>60</v>
      </c>
      <c r="E369" s="77"/>
      <c r="F369" s="61">
        <f t="shared" ref="F369" si="82">E369*D369</f>
        <v>0</v>
      </c>
      <c r="G369" s="39"/>
      <c r="H369" s="29"/>
      <c r="I369" s="46"/>
      <c r="J369" s="68"/>
      <c r="K369" s="63"/>
      <c r="L369" s="36"/>
    </row>
    <row r="370" spans="1:12" ht="33.6">
      <c r="A370" s="29">
        <v>346</v>
      </c>
      <c r="B370" s="47"/>
      <c r="C370" s="53"/>
      <c r="D370" s="54"/>
      <c r="E370" s="77"/>
      <c r="F370" s="63"/>
      <c r="G370" s="30" t="s">
        <v>288</v>
      </c>
      <c r="H370" s="31" t="s">
        <v>11</v>
      </c>
      <c r="I370" s="38">
        <v>60</v>
      </c>
      <c r="J370" s="68"/>
      <c r="K370" s="63">
        <f t="shared" ref="K370:K372" si="83">I370*J370</f>
        <v>0</v>
      </c>
      <c r="L370" s="36"/>
    </row>
    <row r="371" spans="1:12" ht="33.6">
      <c r="A371" s="29">
        <v>347</v>
      </c>
      <c r="B371" s="47"/>
      <c r="C371" s="53"/>
      <c r="D371" s="54"/>
      <c r="E371" s="77"/>
      <c r="F371" s="63"/>
      <c r="G371" s="47" t="s">
        <v>289</v>
      </c>
      <c r="H371" s="53" t="s">
        <v>49</v>
      </c>
      <c r="I371" s="54">
        <v>1</v>
      </c>
      <c r="J371" s="68"/>
      <c r="K371" s="63">
        <f t="shared" si="83"/>
        <v>0</v>
      </c>
      <c r="L371" s="36"/>
    </row>
    <row r="372" spans="1:12" ht="33.6">
      <c r="A372" s="29">
        <v>348</v>
      </c>
      <c r="B372" s="47"/>
      <c r="C372" s="53"/>
      <c r="D372" s="54"/>
      <c r="E372" s="77"/>
      <c r="F372" s="63"/>
      <c r="G372" s="47" t="s">
        <v>131</v>
      </c>
      <c r="H372" s="53" t="s">
        <v>11</v>
      </c>
      <c r="I372" s="54">
        <v>60</v>
      </c>
      <c r="J372" s="68"/>
      <c r="K372" s="63">
        <f t="shared" si="83"/>
        <v>0</v>
      </c>
      <c r="L372" s="36"/>
    </row>
    <row r="373" spans="1:12" ht="33.6">
      <c r="A373" s="29">
        <v>349</v>
      </c>
      <c r="B373" s="47" t="s">
        <v>130</v>
      </c>
      <c r="C373" s="53" t="s">
        <v>11</v>
      </c>
      <c r="D373" s="54">
        <v>60</v>
      </c>
      <c r="E373" s="77"/>
      <c r="F373" s="61">
        <f t="shared" ref="F373" si="84">E373*D373</f>
        <v>0</v>
      </c>
      <c r="G373" s="39"/>
      <c r="H373" s="29"/>
      <c r="I373" s="46"/>
      <c r="J373" s="68"/>
      <c r="K373" s="63"/>
      <c r="L373" s="36"/>
    </row>
    <row r="374" spans="1:12" ht="33.6">
      <c r="A374" s="29">
        <v>350</v>
      </c>
      <c r="B374" s="47"/>
      <c r="C374" s="53"/>
      <c r="D374" s="54"/>
      <c r="E374" s="77"/>
      <c r="F374" s="63"/>
      <c r="G374" s="30" t="s">
        <v>290</v>
      </c>
      <c r="H374" s="31" t="s">
        <v>11</v>
      </c>
      <c r="I374" s="54">
        <v>60</v>
      </c>
      <c r="J374" s="68"/>
      <c r="K374" s="63">
        <f t="shared" ref="K374:K382" si="85">I374*J374</f>
        <v>0</v>
      </c>
      <c r="L374" s="36"/>
    </row>
    <row r="375" spans="1:12" ht="33.6">
      <c r="A375" s="29">
        <v>351</v>
      </c>
      <c r="B375" s="47"/>
      <c r="C375" s="53"/>
      <c r="D375" s="54"/>
      <c r="E375" s="77"/>
      <c r="F375" s="63"/>
      <c r="G375" s="47" t="s">
        <v>291</v>
      </c>
      <c r="H375" s="53" t="s">
        <v>49</v>
      </c>
      <c r="I375" s="54">
        <v>1</v>
      </c>
      <c r="J375" s="68"/>
      <c r="K375" s="63">
        <f t="shared" si="85"/>
        <v>0</v>
      </c>
      <c r="L375" s="36"/>
    </row>
    <row r="376" spans="1:12" ht="33.6">
      <c r="A376" s="29">
        <v>352</v>
      </c>
      <c r="B376" s="47"/>
      <c r="C376" s="53"/>
      <c r="D376" s="54"/>
      <c r="E376" s="77"/>
      <c r="F376" s="63"/>
      <c r="G376" s="47" t="s">
        <v>134</v>
      </c>
      <c r="H376" s="53" t="s">
        <v>11</v>
      </c>
      <c r="I376" s="54">
        <v>60</v>
      </c>
      <c r="J376" s="68"/>
      <c r="K376" s="63">
        <f t="shared" si="85"/>
        <v>0</v>
      </c>
      <c r="L376" s="36"/>
    </row>
    <row r="377" spans="1:12" ht="33.6">
      <c r="A377" s="29">
        <v>353</v>
      </c>
      <c r="B377" s="47" t="s">
        <v>322</v>
      </c>
      <c r="C377" s="53" t="s">
        <v>12</v>
      </c>
      <c r="D377" s="54">
        <v>6</v>
      </c>
      <c r="E377" s="77"/>
      <c r="F377" s="61">
        <f t="shared" ref="F377:F378" si="86">E377*D377</f>
        <v>0</v>
      </c>
      <c r="G377" s="47" t="s">
        <v>323</v>
      </c>
      <c r="H377" s="53" t="s">
        <v>12</v>
      </c>
      <c r="I377" s="54">
        <v>6</v>
      </c>
      <c r="J377" s="68"/>
      <c r="K377" s="63">
        <f t="shared" si="85"/>
        <v>0</v>
      </c>
      <c r="L377" s="36"/>
    </row>
    <row r="378" spans="1:12" ht="67.2">
      <c r="A378" s="29">
        <v>354</v>
      </c>
      <c r="B378" s="47" t="s">
        <v>244</v>
      </c>
      <c r="C378" s="78" t="s">
        <v>8</v>
      </c>
      <c r="D378" s="79">
        <f>D158+250</f>
        <v>250</v>
      </c>
      <c r="E378" s="69"/>
      <c r="F378" s="61">
        <f t="shared" si="86"/>
        <v>0</v>
      </c>
      <c r="G378" s="47" t="s">
        <v>245</v>
      </c>
      <c r="H378" s="78" t="s">
        <v>11</v>
      </c>
      <c r="I378" s="44">
        <f>CEILING(D378*1.3,1)</f>
        <v>325</v>
      </c>
      <c r="J378" s="68"/>
      <c r="K378" s="63">
        <f t="shared" si="85"/>
        <v>0</v>
      </c>
      <c r="L378" s="36" t="s">
        <v>32</v>
      </c>
    </row>
    <row r="379" spans="1:12" ht="33.6">
      <c r="A379" s="29">
        <v>355</v>
      </c>
      <c r="B379" s="30"/>
      <c r="C379" s="31"/>
      <c r="D379" s="38"/>
      <c r="E379" s="69"/>
      <c r="F379" s="63"/>
      <c r="G379" s="47" t="s">
        <v>246</v>
      </c>
      <c r="H379" s="78" t="s">
        <v>11</v>
      </c>
      <c r="I379" s="44">
        <f>CEILING(D378*2.2*1.1,1)</f>
        <v>605</v>
      </c>
      <c r="J379" s="68"/>
      <c r="K379" s="63">
        <f t="shared" si="85"/>
        <v>0</v>
      </c>
      <c r="L379" s="36" t="s">
        <v>32</v>
      </c>
    </row>
    <row r="380" spans="1:12" ht="33.6">
      <c r="A380" s="29">
        <v>356</v>
      </c>
      <c r="B380" s="30"/>
      <c r="C380" s="31"/>
      <c r="D380" s="38"/>
      <c r="E380" s="69"/>
      <c r="F380" s="63"/>
      <c r="G380" s="47" t="s">
        <v>38</v>
      </c>
      <c r="H380" s="78" t="s">
        <v>11</v>
      </c>
      <c r="I380" s="44">
        <f>CEILING(D378*1.32,1)</f>
        <v>330</v>
      </c>
      <c r="J380" s="68"/>
      <c r="K380" s="63">
        <f t="shared" si="85"/>
        <v>0</v>
      </c>
      <c r="L380" s="36" t="s">
        <v>32</v>
      </c>
    </row>
    <row r="381" spans="1:12" ht="33.6">
      <c r="A381" s="29">
        <v>357</v>
      </c>
      <c r="B381" s="30"/>
      <c r="C381" s="31"/>
      <c r="D381" s="38"/>
      <c r="E381" s="69"/>
      <c r="F381" s="63"/>
      <c r="G381" s="47" t="s">
        <v>247</v>
      </c>
      <c r="H381" s="78" t="s">
        <v>12</v>
      </c>
      <c r="I381" s="44">
        <f>CEILING(D378*1.65/1,1)</f>
        <v>413</v>
      </c>
      <c r="J381" s="68"/>
      <c r="K381" s="63">
        <f t="shared" si="85"/>
        <v>0</v>
      </c>
      <c r="L381" s="36"/>
    </row>
    <row r="382" spans="1:12" ht="33.6">
      <c r="A382" s="29">
        <v>358</v>
      </c>
      <c r="B382" s="30"/>
      <c r="C382" s="31"/>
      <c r="D382" s="38"/>
      <c r="E382" s="69"/>
      <c r="F382" s="63"/>
      <c r="G382" s="47" t="s">
        <v>58</v>
      </c>
      <c r="H382" s="47" t="s">
        <v>12</v>
      </c>
      <c r="I382" s="44">
        <f>CEILING(D378*2.97/1*1.5,0.5)</f>
        <v>1114</v>
      </c>
      <c r="J382" s="68"/>
      <c r="K382" s="63">
        <f t="shared" si="85"/>
        <v>0</v>
      </c>
      <c r="L382" s="36"/>
    </row>
    <row r="383" spans="1:12" ht="33.6">
      <c r="A383" s="29">
        <v>359</v>
      </c>
      <c r="B383" s="30" t="s">
        <v>253</v>
      </c>
      <c r="C383" s="31" t="s">
        <v>8</v>
      </c>
      <c r="D383" s="38">
        <v>1000</v>
      </c>
      <c r="E383" s="69"/>
      <c r="F383" s="61">
        <f t="shared" ref="F383" si="87">E383*D383</f>
        <v>0</v>
      </c>
      <c r="G383" s="39"/>
      <c r="H383" s="29"/>
      <c r="I383" s="46"/>
      <c r="J383" s="68"/>
      <c r="K383" s="63"/>
      <c r="L383" s="36"/>
    </row>
    <row r="384" spans="1:12" ht="33.6">
      <c r="A384" s="29">
        <v>360</v>
      </c>
      <c r="B384" s="30"/>
      <c r="C384" s="31"/>
      <c r="D384" s="38"/>
      <c r="E384" s="69"/>
      <c r="F384" s="63"/>
      <c r="G384" s="39" t="s">
        <v>239</v>
      </c>
      <c r="H384" s="29" t="s">
        <v>10</v>
      </c>
      <c r="I384" s="46">
        <f>0.1*D383</f>
        <v>100</v>
      </c>
      <c r="J384" s="68"/>
      <c r="K384" s="63">
        <f t="shared" ref="K384:K386" si="88">I384*J384</f>
        <v>0</v>
      </c>
      <c r="L384" s="36" t="s">
        <v>32</v>
      </c>
    </row>
    <row r="385" spans="1:12" ht="33.6">
      <c r="A385" s="29">
        <v>361</v>
      </c>
      <c r="B385" s="30"/>
      <c r="C385" s="31"/>
      <c r="D385" s="38"/>
      <c r="E385" s="69"/>
      <c r="F385" s="63"/>
      <c r="G385" s="39" t="s">
        <v>250</v>
      </c>
      <c r="H385" s="29" t="s">
        <v>9</v>
      </c>
      <c r="I385" s="46">
        <f>16*D383</f>
        <v>16000</v>
      </c>
      <c r="J385" s="68"/>
      <c r="K385" s="63">
        <f t="shared" si="88"/>
        <v>0</v>
      </c>
      <c r="L385" s="36"/>
    </row>
    <row r="386" spans="1:12" ht="33.6">
      <c r="A386" s="29">
        <v>362</v>
      </c>
      <c r="B386" s="30"/>
      <c r="C386" s="31"/>
      <c r="D386" s="38"/>
      <c r="E386" s="69"/>
      <c r="F386" s="63"/>
      <c r="G386" s="39" t="s">
        <v>252</v>
      </c>
      <c r="H386" s="29" t="s">
        <v>11</v>
      </c>
      <c r="I386" s="46">
        <v>200</v>
      </c>
      <c r="J386" s="68"/>
      <c r="K386" s="63">
        <f t="shared" si="88"/>
        <v>0</v>
      </c>
      <c r="L386" s="36"/>
    </row>
    <row r="387" spans="1:12" ht="67.2">
      <c r="A387" s="29">
        <v>363</v>
      </c>
      <c r="B387" s="30" t="s">
        <v>256</v>
      </c>
      <c r="C387" s="31" t="s">
        <v>8</v>
      </c>
      <c r="D387" s="38">
        <v>1000</v>
      </c>
      <c r="E387" s="69"/>
      <c r="F387" s="61">
        <f t="shared" ref="F387" si="89">E387*D387</f>
        <v>0</v>
      </c>
      <c r="G387" s="39"/>
      <c r="H387" s="29"/>
      <c r="I387" s="46"/>
      <c r="J387" s="68"/>
      <c r="K387" s="63"/>
      <c r="L387" s="36"/>
    </row>
    <row r="388" spans="1:12" ht="33.6">
      <c r="A388" s="29">
        <v>364</v>
      </c>
      <c r="B388" s="30"/>
      <c r="C388" s="31"/>
      <c r="D388" s="38"/>
      <c r="E388" s="69"/>
      <c r="F388" s="63"/>
      <c r="G388" s="39" t="s">
        <v>239</v>
      </c>
      <c r="H388" s="29" t="s">
        <v>10</v>
      </c>
      <c r="I388" s="46">
        <f>0.1*D387</f>
        <v>100</v>
      </c>
      <c r="J388" s="68"/>
      <c r="K388" s="63">
        <f t="shared" ref="K388:K389" si="90">I388*J388</f>
        <v>0</v>
      </c>
      <c r="L388" s="36"/>
    </row>
    <row r="389" spans="1:12" ht="33.6">
      <c r="A389" s="29">
        <v>365</v>
      </c>
      <c r="B389" s="30"/>
      <c r="C389" s="31"/>
      <c r="D389" s="38"/>
      <c r="E389" s="69"/>
      <c r="F389" s="63"/>
      <c r="G389" s="39" t="s">
        <v>255</v>
      </c>
      <c r="H389" s="29" t="s">
        <v>9</v>
      </c>
      <c r="I389" s="46">
        <f>0.5*D387</f>
        <v>500</v>
      </c>
      <c r="J389" s="68"/>
      <c r="K389" s="63">
        <f t="shared" si="90"/>
        <v>0</v>
      </c>
      <c r="L389" s="36" t="s">
        <v>32</v>
      </c>
    </row>
    <row r="390" spans="1:12" ht="67.2">
      <c r="A390" s="29">
        <v>366</v>
      </c>
      <c r="B390" s="30" t="s">
        <v>254</v>
      </c>
      <c r="C390" s="31" t="s">
        <v>8</v>
      </c>
      <c r="D390" s="38">
        <v>250</v>
      </c>
      <c r="E390" s="69"/>
      <c r="F390" s="61">
        <f t="shared" ref="F390" si="91">E390*D390</f>
        <v>0</v>
      </c>
      <c r="G390" s="39"/>
      <c r="H390" s="29"/>
      <c r="I390" s="46"/>
      <c r="J390" s="68"/>
      <c r="K390" s="63"/>
      <c r="L390" s="36"/>
    </row>
    <row r="391" spans="1:12" ht="33.6">
      <c r="A391" s="29">
        <v>367</v>
      </c>
      <c r="B391" s="30"/>
      <c r="C391" s="31"/>
      <c r="D391" s="38"/>
      <c r="E391" s="69"/>
      <c r="F391" s="63"/>
      <c r="G391" s="39" t="s">
        <v>239</v>
      </c>
      <c r="H391" s="29" t="s">
        <v>10</v>
      </c>
      <c r="I391" s="46">
        <f>0.1*D390</f>
        <v>25</v>
      </c>
      <c r="J391" s="68"/>
      <c r="K391" s="63">
        <f t="shared" ref="K391:K393" si="92">I391*J391</f>
        <v>0</v>
      </c>
      <c r="L391" s="36" t="s">
        <v>32</v>
      </c>
    </row>
    <row r="392" spans="1:12" ht="33.6">
      <c r="A392" s="29">
        <v>368</v>
      </c>
      <c r="B392" s="30"/>
      <c r="C392" s="31"/>
      <c r="D392" s="38"/>
      <c r="E392" s="69"/>
      <c r="F392" s="63"/>
      <c r="G392" s="39" t="s">
        <v>262</v>
      </c>
      <c r="H392" s="29" t="s">
        <v>9</v>
      </c>
      <c r="I392" s="46">
        <f>34*D390</f>
        <v>8500</v>
      </c>
      <c r="J392" s="68"/>
      <c r="K392" s="63">
        <f t="shared" si="92"/>
        <v>0</v>
      </c>
      <c r="L392" s="36"/>
    </row>
    <row r="393" spans="1:12" ht="33.6">
      <c r="A393" s="29">
        <v>369</v>
      </c>
      <c r="B393" s="30"/>
      <c r="C393" s="31"/>
      <c r="D393" s="38"/>
      <c r="E393" s="69"/>
      <c r="F393" s="63"/>
      <c r="G393" s="39" t="s">
        <v>252</v>
      </c>
      <c r="H393" s="29" t="s">
        <v>11</v>
      </c>
      <c r="I393" s="46">
        <v>200</v>
      </c>
      <c r="J393" s="68"/>
      <c r="K393" s="63">
        <f t="shared" si="92"/>
        <v>0</v>
      </c>
      <c r="L393" s="36"/>
    </row>
    <row r="394" spans="1:12" ht="67.2">
      <c r="A394" s="29">
        <v>370</v>
      </c>
      <c r="B394" s="30" t="s">
        <v>64</v>
      </c>
      <c r="C394" s="31" t="s">
        <v>8</v>
      </c>
      <c r="D394" s="38">
        <v>50</v>
      </c>
      <c r="E394" s="69"/>
      <c r="F394" s="61">
        <f t="shared" ref="F394" si="93">E394*D394</f>
        <v>0</v>
      </c>
      <c r="G394" s="39"/>
      <c r="H394" s="80"/>
      <c r="I394" s="46"/>
      <c r="J394" s="68"/>
      <c r="K394" s="63"/>
      <c r="L394" s="36"/>
    </row>
    <row r="395" spans="1:12" ht="33.6">
      <c r="A395" s="29">
        <v>371</v>
      </c>
      <c r="B395" s="30"/>
      <c r="C395" s="31"/>
      <c r="D395" s="38"/>
      <c r="E395" s="69"/>
      <c r="F395" s="63"/>
      <c r="G395" s="39" t="s">
        <v>239</v>
      </c>
      <c r="H395" s="29" t="s">
        <v>10</v>
      </c>
      <c r="I395" s="46">
        <f>0.1*D394</f>
        <v>5</v>
      </c>
      <c r="J395" s="68"/>
      <c r="K395" s="63">
        <f t="shared" ref="K395:K397" si="94">I395*J395</f>
        <v>0</v>
      </c>
      <c r="L395" s="36" t="s">
        <v>32</v>
      </c>
    </row>
    <row r="396" spans="1:12" ht="33.6">
      <c r="A396" s="29">
        <v>372</v>
      </c>
      <c r="B396" s="30"/>
      <c r="C396" s="31"/>
      <c r="D396" s="38"/>
      <c r="E396" s="69"/>
      <c r="F396" s="63"/>
      <c r="G396" s="30" t="s">
        <v>63</v>
      </c>
      <c r="H396" s="31" t="s">
        <v>9</v>
      </c>
      <c r="I396" s="38">
        <v>500</v>
      </c>
      <c r="J396" s="69"/>
      <c r="K396" s="63">
        <f t="shared" si="94"/>
        <v>0</v>
      </c>
      <c r="L396" s="36"/>
    </row>
    <row r="397" spans="1:12" ht="33.6">
      <c r="A397" s="29">
        <v>373</v>
      </c>
      <c r="B397" s="30"/>
      <c r="C397" s="31"/>
      <c r="D397" s="38"/>
      <c r="E397" s="69"/>
      <c r="F397" s="63"/>
      <c r="G397" s="30" t="s">
        <v>22</v>
      </c>
      <c r="H397" s="31" t="s">
        <v>11</v>
      </c>
      <c r="I397" s="38">
        <v>25</v>
      </c>
      <c r="J397" s="69"/>
      <c r="K397" s="63">
        <f t="shared" si="94"/>
        <v>0</v>
      </c>
      <c r="L397" s="36"/>
    </row>
    <row r="398" spans="1:12" ht="100.8">
      <c r="A398" s="29">
        <v>374</v>
      </c>
      <c r="B398" s="30" t="s">
        <v>70</v>
      </c>
      <c r="C398" s="31" t="s">
        <v>8</v>
      </c>
      <c r="D398" s="38">
        <f>D387</f>
        <v>1000</v>
      </c>
      <c r="E398" s="69"/>
      <c r="F398" s="61">
        <f t="shared" ref="F398" si="95">E398*D398</f>
        <v>0</v>
      </c>
      <c r="G398" s="39"/>
      <c r="H398" s="29"/>
      <c r="I398" s="46"/>
      <c r="J398" s="68"/>
      <c r="K398" s="63"/>
      <c r="L398" s="36"/>
    </row>
    <row r="399" spans="1:12" ht="33.6">
      <c r="A399" s="29">
        <v>375</v>
      </c>
      <c r="B399" s="30"/>
      <c r="C399" s="31"/>
      <c r="D399" s="38"/>
      <c r="E399" s="69"/>
      <c r="F399" s="63"/>
      <c r="G399" s="39" t="s">
        <v>239</v>
      </c>
      <c r="H399" s="29" t="s">
        <v>10</v>
      </c>
      <c r="I399" s="46">
        <f>0.1*D398</f>
        <v>100</v>
      </c>
      <c r="J399" s="68"/>
      <c r="K399" s="63">
        <f t="shared" ref="K399:K400" si="96">I399*J399</f>
        <v>0</v>
      </c>
      <c r="L399" s="36" t="s">
        <v>32</v>
      </c>
    </row>
    <row r="400" spans="1:12" ht="33.6">
      <c r="A400" s="29">
        <v>376</v>
      </c>
      <c r="B400" s="30"/>
      <c r="C400" s="31"/>
      <c r="D400" s="38"/>
      <c r="E400" s="69"/>
      <c r="F400" s="63"/>
      <c r="G400" s="30" t="s">
        <v>266</v>
      </c>
      <c r="H400" s="31" t="s">
        <v>10</v>
      </c>
      <c r="I400" s="38">
        <f>2*0.15*1000</f>
        <v>300</v>
      </c>
      <c r="J400" s="68"/>
      <c r="K400" s="63">
        <f t="shared" si="96"/>
        <v>0</v>
      </c>
      <c r="L400" s="36"/>
    </row>
    <row r="401" spans="1:12" ht="168">
      <c r="A401" s="29">
        <v>377</v>
      </c>
      <c r="B401" s="30" t="s">
        <v>557</v>
      </c>
      <c r="C401" s="31" t="s">
        <v>8</v>
      </c>
      <c r="D401" s="38">
        <v>800</v>
      </c>
      <c r="E401" s="69"/>
      <c r="F401" s="61">
        <f t="shared" ref="F401" si="97">E401*D401</f>
        <v>0</v>
      </c>
      <c r="G401" s="39"/>
      <c r="H401" s="29"/>
      <c r="I401" s="46"/>
      <c r="J401" s="68"/>
      <c r="K401" s="63"/>
      <c r="L401" s="36"/>
    </row>
    <row r="402" spans="1:12" ht="33.6">
      <c r="A402" s="29">
        <v>378</v>
      </c>
      <c r="B402" s="30"/>
      <c r="C402" s="31"/>
      <c r="D402" s="38"/>
      <c r="E402" s="69"/>
      <c r="F402" s="63"/>
      <c r="G402" s="30" t="s">
        <v>40</v>
      </c>
      <c r="H402" s="31" t="s">
        <v>10</v>
      </c>
      <c r="I402" s="38">
        <v>80</v>
      </c>
      <c r="J402" s="68"/>
      <c r="K402" s="63">
        <f t="shared" ref="K402:K407" si="98">I402*J402</f>
        <v>0</v>
      </c>
      <c r="L402" s="36" t="s">
        <v>32</v>
      </c>
    </row>
    <row r="403" spans="1:12" ht="33.6">
      <c r="A403" s="29">
        <v>379</v>
      </c>
      <c r="B403" s="30"/>
      <c r="C403" s="31"/>
      <c r="D403" s="38"/>
      <c r="E403" s="69"/>
      <c r="F403" s="63"/>
      <c r="G403" s="30" t="s">
        <v>267</v>
      </c>
      <c r="H403" s="31" t="s">
        <v>8</v>
      </c>
      <c r="I403" s="38">
        <f>D401*1.1</f>
        <v>880.00000000000011</v>
      </c>
      <c r="J403" s="68"/>
      <c r="K403" s="63">
        <f t="shared" si="98"/>
        <v>0</v>
      </c>
      <c r="L403" s="36"/>
    </row>
    <row r="404" spans="1:12" ht="33.6">
      <c r="A404" s="29">
        <v>380</v>
      </c>
      <c r="B404" s="30"/>
      <c r="C404" s="31"/>
      <c r="D404" s="38"/>
      <c r="E404" s="69"/>
      <c r="F404" s="63"/>
      <c r="G404" s="30" t="s">
        <v>268</v>
      </c>
      <c r="H404" s="31" t="s">
        <v>9</v>
      </c>
      <c r="I404" s="38">
        <f>5*D401</f>
        <v>4000</v>
      </c>
      <c r="J404" s="68"/>
      <c r="K404" s="63">
        <f t="shared" si="98"/>
        <v>0</v>
      </c>
      <c r="L404" s="36" t="s">
        <v>32</v>
      </c>
    </row>
    <row r="405" spans="1:12" ht="33.6">
      <c r="A405" s="29">
        <v>381</v>
      </c>
      <c r="B405" s="30"/>
      <c r="C405" s="31"/>
      <c r="D405" s="38"/>
      <c r="E405" s="69"/>
      <c r="F405" s="63"/>
      <c r="G405" s="30" t="s">
        <v>149</v>
      </c>
      <c r="H405" s="31" t="s">
        <v>9</v>
      </c>
      <c r="I405" s="38">
        <f>0.5*80</f>
        <v>40</v>
      </c>
      <c r="J405" s="68"/>
      <c r="K405" s="63">
        <f t="shared" si="98"/>
        <v>0</v>
      </c>
      <c r="L405" s="36"/>
    </row>
    <row r="406" spans="1:12" ht="33.6">
      <c r="A406" s="29">
        <v>382</v>
      </c>
      <c r="B406" s="30"/>
      <c r="C406" s="31"/>
      <c r="D406" s="38"/>
      <c r="E406" s="69"/>
      <c r="F406" s="63"/>
      <c r="G406" s="30" t="s">
        <v>150</v>
      </c>
      <c r="H406" s="31" t="s">
        <v>151</v>
      </c>
      <c r="I406" s="38">
        <v>20</v>
      </c>
      <c r="J406" s="68"/>
      <c r="K406" s="63">
        <f t="shared" si="98"/>
        <v>0</v>
      </c>
      <c r="L406" s="36"/>
    </row>
    <row r="407" spans="1:12" ht="33.6">
      <c r="A407" s="29">
        <v>383</v>
      </c>
      <c r="B407" s="30"/>
      <c r="C407" s="31"/>
      <c r="D407" s="38"/>
      <c r="E407" s="69"/>
      <c r="F407" s="63"/>
      <c r="G407" s="30" t="s">
        <v>152</v>
      </c>
      <c r="H407" s="31" t="s">
        <v>151</v>
      </c>
      <c r="I407" s="38">
        <v>8</v>
      </c>
      <c r="J407" s="68"/>
      <c r="K407" s="63">
        <f t="shared" si="98"/>
        <v>0</v>
      </c>
      <c r="L407" s="36"/>
    </row>
    <row r="408" spans="1:12" ht="134.4">
      <c r="A408" s="29">
        <v>384</v>
      </c>
      <c r="B408" s="30" t="s">
        <v>104</v>
      </c>
      <c r="C408" s="31" t="s">
        <v>8</v>
      </c>
      <c r="D408" s="38">
        <v>250</v>
      </c>
      <c r="E408" s="69"/>
      <c r="F408" s="61">
        <f t="shared" ref="F408" si="99">E408*D408</f>
        <v>0</v>
      </c>
      <c r="G408" s="39"/>
      <c r="H408" s="29"/>
      <c r="I408" s="46"/>
      <c r="J408" s="68"/>
      <c r="K408" s="63"/>
      <c r="L408" s="36"/>
    </row>
    <row r="409" spans="1:12" ht="33.6">
      <c r="A409" s="29">
        <v>385</v>
      </c>
      <c r="B409" s="30"/>
      <c r="C409" s="31"/>
      <c r="D409" s="38"/>
      <c r="E409" s="69"/>
      <c r="F409" s="63"/>
      <c r="G409" s="30" t="s">
        <v>40</v>
      </c>
      <c r="H409" s="31" t="s">
        <v>10</v>
      </c>
      <c r="I409" s="38">
        <v>80</v>
      </c>
      <c r="J409" s="68"/>
      <c r="K409" s="63">
        <f t="shared" ref="K409:K414" si="100">I409*J409</f>
        <v>0</v>
      </c>
      <c r="L409" s="36" t="s">
        <v>32</v>
      </c>
    </row>
    <row r="410" spans="1:12" ht="33.6">
      <c r="A410" s="29">
        <v>386</v>
      </c>
      <c r="B410" s="30"/>
      <c r="C410" s="31"/>
      <c r="D410" s="38"/>
      <c r="E410" s="69"/>
      <c r="F410" s="63"/>
      <c r="G410" s="30" t="s">
        <v>277</v>
      </c>
      <c r="H410" s="31" t="s">
        <v>8</v>
      </c>
      <c r="I410" s="38">
        <f>D408*1.1</f>
        <v>275</v>
      </c>
      <c r="J410" s="68"/>
      <c r="K410" s="63">
        <f t="shared" si="100"/>
        <v>0</v>
      </c>
      <c r="L410" s="36"/>
    </row>
    <row r="411" spans="1:12" ht="33.6">
      <c r="A411" s="29">
        <v>387</v>
      </c>
      <c r="B411" s="30"/>
      <c r="C411" s="31"/>
      <c r="D411" s="38"/>
      <c r="E411" s="69"/>
      <c r="F411" s="63"/>
      <c r="G411" s="30" t="s">
        <v>268</v>
      </c>
      <c r="H411" s="31" t="s">
        <v>9</v>
      </c>
      <c r="I411" s="38">
        <f>5*D408</f>
        <v>1250</v>
      </c>
      <c r="J411" s="68"/>
      <c r="K411" s="63">
        <f t="shared" si="100"/>
        <v>0</v>
      </c>
      <c r="L411" s="36"/>
    </row>
    <row r="412" spans="1:12" ht="33.6">
      <c r="A412" s="29">
        <v>388</v>
      </c>
      <c r="B412" s="30"/>
      <c r="C412" s="31"/>
      <c r="D412" s="38"/>
      <c r="E412" s="69"/>
      <c r="F412" s="63"/>
      <c r="G412" s="30" t="s">
        <v>149</v>
      </c>
      <c r="H412" s="31" t="s">
        <v>9</v>
      </c>
      <c r="I412" s="38">
        <f>0.5*80</f>
        <v>40</v>
      </c>
      <c r="J412" s="68"/>
      <c r="K412" s="63">
        <f t="shared" si="100"/>
        <v>0</v>
      </c>
      <c r="L412" s="36"/>
    </row>
    <row r="413" spans="1:12" ht="33.6">
      <c r="A413" s="29">
        <v>389</v>
      </c>
      <c r="B413" s="30"/>
      <c r="C413" s="31"/>
      <c r="D413" s="38"/>
      <c r="E413" s="69"/>
      <c r="F413" s="63"/>
      <c r="G413" s="30" t="s">
        <v>150</v>
      </c>
      <c r="H413" s="31" t="s">
        <v>151</v>
      </c>
      <c r="I413" s="38">
        <v>20</v>
      </c>
      <c r="J413" s="68"/>
      <c r="K413" s="63">
        <f t="shared" si="100"/>
        <v>0</v>
      </c>
      <c r="L413" s="36"/>
    </row>
    <row r="414" spans="1:12" ht="33.6">
      <c r="A414" s="29">
        <v>390</v>
      </c>
      <c r="B414" s="30"/>
      <c r="C414" s="31"/>
      <c r="D414" s="38"/>
      <c r="E414" s="69"/>
      <c r="F414" s="63"/>
      <c r="G414" s="30" t="s">
        <v>152</v>
      </c>
      <c r="H414" s="31" t="s">
        <v>151</v>
      </c>
      <c r="I414" s="38">
        <v>8</v>
      </c>
      <c r="J414" s="68"/>
      <c r="K414" s="63">
        <f t="shared" si="100"/>
        <v>0</v>
      </c>
      <c r="L414" s="36"/>
    </row>
    <row r="415" spans="1:12" ht="33.6">
      <c r="A415" s="29">
        <v>391</v>
      </c>
      <c r="B415" s="81" t="s">
        <v>270</v>
      </c>
      <c r="C415" s="81" t="s">
        <v>8</v>
      </c>
      <c r="D415" s="82">
        <v>600</v>
      </c>
      <c r="E415" s="69"/>
      <c r="F415" s="61">
        <f t="shared" ref="F415" si="101">E415*D415</f>
        <v>0</v>
      </c>
      <c r="G415" s="39"/>
      <c r="H415" s="29"/>
      <c r="I415" s="46"/>
      <c r="J415" s="68"/>
      <c r="K415" s="63"/>
      <c r="L415" s="36"/>
    </row>
    <row r="416" spans="1:12" ht="67.2">
      <c r="A416" s="29">
        <v>392</v>
      </c>
      <c r="B416" s="30"/>
      <c r="C416" s="31"/>
      <c r="D416" s="38"/>
      <c r="E416" s="69"/>
      <c r="F416" s="63"/>
      <c r="G416" s="83" t="s">
        <v>272</v>
      </c>
      <c r="H416" s="83" t="s">
        <v>8</v>
      </c>
      <c r="I416" s="84">
        <f>CEILING(D415*1.05,0.72)</f>
        <v>630</v>
      </c>
      <c r="J416" s="68"/>
      <c r="K416" s="63">
        <f t="shared" ref="K416:K434" si="102">I416*J416</f>
        <v>0</v>
      </c>
      <c r="L416" s="36"/>
    </row>
    <row r="417" spans="1:12" ht="33.6">
      <c r="A417" s="29">
        <v>393</v>
      </c>
      <c r="B417" s="30"/>
      <c r="C417" s="31"/>
      <c r="D417" s="38"/>
      <c r="E417" s="69"/>
      <c r="F417" s="63"/>
      <c r="G417" s="83" t="s">
        <v>275</v>
      </c>
      <c r="H417" s="83" t="s">
        <v>12</v>
      </c>
      <c r="I417" s="84">
        <f>ROUNDUP(D415*1.5,0)</f>
        <v>900</v>
      </c>
      <c r="J417" s="68"/>
      <c r="K417" s="63">
        <f t="shared" si="102"/>
        <v>0</v>
      </c>
      <c r="L417" s="36"/>
    </row>
    <row r="418" spans="1:12" ht="33.6">
      <c r="A418" s="29">
        <v>394</v>
      </c>
      <c r="B418" s="30"/>
      <c r="C418" s="31"/>
      <c r="D418" s="38"/>
      <c r="E418" s="69"/>
      <c r="F418" s="63"/>
      <c r="G418" s="83" t="s">
        <v>274</v>
      </c>
      <c r="H418" s="83" t="s">
        <v>12</v>
      </c>
      <c r="I418" s="84">
        <f>ROUNDUP(D415*0.255,0)</f>
        <v>153</v>
      </c>
      <c r="J418" s="68"/>
      <c r="K418" s="63">
        <f t="shared" si="102"/>
        <v>0</v>
      </c>
      <c r="L418" s="36"/>
    </row>
    <row r="419" spans="1:12" ht="33.6">
      <c r="A419" s="29">
        <v>395</v>
      </c>
      <c r="B419" s="30"/>
      <c r="C419" s="31"/>
      <c r="D419" s="38"/>
      <c r="E419" s="69"/>
      <c r="F419" s="63"/>
      <c r="G419" s="83" t="s">
        <v>276</v>
      </c>
      <c r="H419" s="83" t="s">
        <v>12</v>
      </c>
      <c r="I419" s="84">
        <f>ROUNDUP(D415*0.23,0)</f>
        <v>138</v>
      </c>
      <c r="J419" s="68"/>
      <c r="K419" s="63">
        <f t="shared" si="102"/>
        <v>0</v>
      </c>
      <c r="L419" s="36"/>
    </row>
    <row r="420" spans="1:12" ht="33.6">
      <c r="A420" s="29">
        <v>396</v>
      </c>
      <c r="B420" s="30"/>
      <c r="C420" s="31"/>
      <c r="D420" s="38"/>
      <c r="E420" s="69"/>
      <c r="F420" s="63"/>
      <c r="G420" s="83" t="s">
        <v>28</v>
      </c>
      <c r="H420" s="83" t="s">
        <v>12</v>
      </c>
      <c r="I420" s="84">
        <f>ROUNDUP(D415*1.09,0)</f>
        <v>654</v>
      </c>
      <c r="J420" s="68"/>
      <c r="K420" s="63">
        <f t="shared" si="102"/>
        <v>0</v>
      </c>
      <c r="L420" s="36"/>
    </row>
    <row r="421" spans="1:12" ht="33.6">
      <c r="A421" s="29">
        <v>397</v>
      </c>
      <c r="B421" s="30"/>
      <c r="C421" s="31"/>
      <c r="D421" s="38"/>
      <c r="E421" s="69"/>
      <c r="F421" s="63"/>
      <c r="G421" s="83" t="s">
        <v>29</v>
      </c>
      <c r="H421" s="83" t="s">
        <v>12</v>
      </c>
      <c r="I421" s="84">
        <f>ROUNDUP(D415*1.09,0)</f>
        <v>654</v>
      </c>
      <c r="J421" s="68"/>
      <c r="K421" s="63">
        <f t="shared" si="102"/>
        <v>0</v>
      </c>
      <c r="L421" s="36"/>
    </row>
    <row r="422" spans="1:12" ht="33.6">
      <c r="A422" s="29">
        <v>398</v>
      </c>
      <c r="B422" s="30"/>
      <c r="C422" s="31"/>
      <c r="D422" s="38"/>
      <c r="E422" s="69"/>
      <c r="F422" s="63"/>
      <c r="G422" s="83" t="s">
        <v>153</v>
      </c>
      <c r="H422" s="83" t="s">
        <v>248</v>
      </c>
      <c r="I422" s="84">
        <f>CEILING(D415*0.021,1)</f>
        <v>13</v>
      </c>
      <c r="J422" s="68"/>
      <c r="K422" s="63">
        <f t="shared" si="102"/>
        <v>0</v>
      </c>
      <c r="L422" s="36"/>
    </row>
    <row r="423" spans="1:12" ht="33.6">
      <c r="A423" s="29">
        <v>399</v>
      </c>
      <c r="B423" s="30"/>
      <c r="C423" s="31"/>
      <c r="D423" s="38"/>
      <c r="E423" s="69"/>
      <c r="F423" s="63"/>
      <c r="G423" s="47" t="s">
        <v>271</v>
      </c>
      <c r="H423" s="83" t="s">
        <v>249</v>
      </c>
      <c r="I423" s="84">
        <f>CEILING(D415*0.011,1)</f>
        <v>7</v>
      </c>
      <c r="J423" s="68"/>
      <c r="K423" s="63">
        <f t="shared" si="102"/>
        <v>0</v>
      </c>
      <c r="L423" s="36"/>
    </row>
    <row r="424" spans="1:12" ht="33.6">
      <c r="A424" s="29">
        <v>400</v>
      </c>
      <c r="B424" s="30"/>
      <c r="C424" s="31"/>
      <c r="D424" s="38"/>
      <c r="E424" s="69"/>
      <c r="F424" s="63"/>
      <c r="G424" s="83" t="s">
        <v>30</v>
      </c>
      <c r="H424" s="85" t="s">
        <v>31</v>
      </c>
      <c r="I424" s="86">
        <v>20</v>
      </c>
      <c r="J424" s="68"/>
      <c r="K424" s="63">
        <f t="shared" si="102"/>
        <v>0</v>
      </c>
      <c r="L424" s="36" t="s">
        <v>32</v>
      </c>
    </row>
    <row r="425" spans="1:12" ht="33.6">
      <c r="A425" s="29">
        <v>401</v>
      </c>
      <c r="B425" s="83" t="s">
        <v>270</v>
      </c>
      <c r="C425" s="83" t="s">
        <v>8</v>
      </c>
      <c r="D425" s="87">
        <v>200</v>
      </c>
      <c r="E425" s="69"/>
      <c r="F425" s="61">
        <f t="shared" ref="F425" si="103">E425*D425</f>
        <v>0</v>
      </c>
      <c r="G425" s="39"/>
      <c r="H425" s="29"/>
      <c r="I425" s="46"/>
      <c r="J425" s="68"/>
      <c r="K425" s="63">
        <f t="shared" si="102"/>
        <v>0</v>
      </c>
      <c r="L425" s="36"/>
    </row>
    <row r="426" spans="1:12" ht="33.6">
      <c r="A426" s="29">
        <v>402</v>
      </c>
      <c r="B426" s="30"/>
      <c r="C426" s="31"/>
      <c r="D426" s="38"/>
      <c r="E426" s="69"/>
      <c r="F426" s="63"/>
      <c r="G426" s="83" t="s">
        <v>273</v>
      </c>
      <c r="H426" s="83" t="s">
        <v>8</v>
      </c>
      <c r="I426" s="84">
        <f>CEILING(D425*1.05,0.72)</f>
        <v>210.23999999999998</v>
      </c>
      <c r="J426" s="68"/>
      <c r="K426" s="63">
        <f t="shared" si="102"/>
        <v>0</v>
      </c>
      <c r="L426" s="36"/>
    </row>
    <row r="427" spans="1:12" ht="33.6">
      <c r="A427" s="29">
        <v>403</v>
      </c>
      <c r="B427" s="30"/>
      <c r="C427" s="31"/>
      <c r="D427" s="38"/>
      <c r="E427" s="69"/>
      <c r="F427" s="63"/>
      <c r="G427" s="83" t="s">
        <v>275</v>
      </c>
      <c r="H427" s="83" t="s">
        <v>12</v>
      </c>
      <c r="I427" s="84">
        <f>ROUNDUP(D425*1.5,0)</f>
        <v>300</v>
      </c>
      <c r="J427" s="68"/>
      <c r="K427" s="63">
        <f t="shared" si="102"/>
        <v>0</v>
      </c>
      <c r="L427" s="36"/>
    </row>
    <row r="428" spans="1:12" ht="33.6">
      <c r="A428" s="29">
        <v>404</v>
      </c>
      <c r="B428" s="30"/>
      <c r="C428" s="31"/>
      <c r="D428" s="38"/>
      <c r="E428" s="69"/>
      <c r="F428" s="63"/>
      <c r="G428" s="83" t="s">
        <v>274</v>
      </c>
      <c r="H428" s="83" t="s">
        <v>12</v>
      </c>
      <c r="I428" s="84">
        <f>ROUNDUP(D425*0.255,0)</f>
        <v>51</v>
      </c>
      <c r="J428" s="68"/>
      <c r="K428" s="63">
        <f t="shared" si="102"/>
        <v>0</v>
      </c>
      <c r="L428" s="36"/>
    </row>
    <row r="429" spans="1:12" ht="33.6">
      <c r="A429" s="29">
        <v>405</v>
      </c>
      <c r="B429" s="30"/>
      <c r="C429" s="31"/>
      <c r="D429" s="38"/>
      <c r="E429" s="69"/>
      <c r="F429" s="63"/>
      <c r="G429" s="83" t="s">
        <v>276</v>
      </c>
      <c r="H429" s="83" t="s">
        <v>12</v>
      </c>
      <c r="I429" s="84">
        <f>ROUNDUP(D425*0.23,0)</f>
        <v>46</v>
      </c>
      <c r="J429" s="68"/>
      <c r="K429" s="63">
        <f t="shared" si="102"/>
        <v>0</v>
      </c>
      <c r="L429" s="36"/>
    </row>
    <row r="430" spans="1:12" ht="33.6">
      <c r="A430" s="29">
        <v>406</v>
      </c>
      <c r="B430" s="30"/>
      <c r="C430" s="31"/>
      <c r="D430" s="38"/>
      <c r="E430" s="69"/>
      <c r="F430" s="63"/>
      <c r="G430" s="83" t="s">
        <v>28</v>
      </c>
      <c r="H430" s="83" t="s">
        <v>12</v>
      </c>
      <c r="I430" s="84">
        <f>ROUNDUP(D425*1.09,0)</f>
        <v>218</v>
      </c>
      <c r="J430" s="68"/>
      <c r="K430" s="63">
        <f t="shared" si="102"/>
        <v>0</v>
      </c>
      <c r="L430" s="36"/>
    </row>
    <row r="431" spans="1:12" ht="33.6">
      <c r="A431" s="29">
        <v>407</v>
      </c>
      <c r="B431" s="30"/>
      <c r="C431" s="31"/>
      <c r="D431" s="38"/>
      <c r="E431" s="69"/>
      <c r="F431" s="63"/>
      <c r="G431" s="83" t="s">
        <v>29</v>
      </c>
      <c r="H431" s="83" t="s">
        <v>12</v>
      </c>
      <c r="I431" s="84">
        <f>ROUNDUP(D425*1.09,0)</f>
        <v>218</v>
      </c>
      <c r="J431" s="68"/>
      <c r="K431" s="63">
        <f t="shared" si="102"/>
        <v>0</v>
      </c>
      <c r="L431" s="36"/>
    </row>
    <row r="432" spans="1:12" ht="33.6">
      <c r="A432" s="29">
        <v>408</v>
      </c>
      <c r="B432" s="30"/>
      <c r="C432" s="31"/>
      <c r="D432" s="38"/>
      <c r="E432" s="69"/>
      <c r="F432" s="63"/>
      <c r="G432" s="83" t="s">
        <v>153</v>
      </c>
      <c r="H432" s="83" t="s">
        <v>248</v>
      </c>
      <c r="I432" s="84">
        <f>CEILING(D425*0.021,1)</f>
        <v>5</v>
      </c>
      <c r="J432" s="68"/>
      <c r="K432" s="63">
        <f t="shared" si="102"/>
        <v>0</v>
      </c>
      <c r="L432" s="36"/>
    </row>
    <row r="433" spans="1:12" ht="33.6">
      <c r="A433" s="29">
        <v>409</v>
      </c>
      <c r="B433" s="30"/>
      <c r="C433" s="31"/>
      <c r="D433" s="38"/>
      <c r="E433" s="69"/>
      <c r="F433" s="63"/>
      <c r="G433" s="47" t="s">
        <v>271</v>
      </c>
      <c r="H433" s="83" t="s">
        <v>249</v>
      </c>
      <c r="I433" s="84">
        <f>CEILING(D425*0.011,1)</f>
        <v>3</v>
      </c>
      <c r="J433" s="68"/>
      <c r="K433" s="63">
        <f t="shared" si="102"/>
        <v>0</v>
      </c>
      <c r="L433" s="36"/>
    </row>
    <row r="434" spans="1:12" ht="33.6">
      <c r="A434" s="29">
        <v>410</v>
      </c>
      <c r="B434" s="30"/>
      <c r="C434" s="31"/>
      <c r="D434" s="38"/>
      <c r="E434" s="69"/>
      <c r="F434" s="63"/>
      <c r="G434" s="83" t="s">
        <v>30</v>
      </c>
      <c r="H434" s="85" t="s">
        <v>31</v>
      </c>
      <c r="I434" s="86">
        <v>20</v>
      </c>
      <c r="J434" s="68"/>
      <c r="K434" s="63">
        <f t="shared" si="102"/>
        <v>0</v>
      </c>
      <c r="L434" s="36" t="s">
        <v>32</v>
      </c>
    </row>
    <row r="435" spans="1:12" ht="33.6">
      <c r="A435" s="29">
        <v>411</v>
      </c>
      <c r="B435" s="30"/>
      <c r="C435" s="31"/>
      <c r="D435" s="38"/>
      <c r="E435" s="69"/>
      <c r="F435" s="63"/>
      <c r="G435" s="88"/>
      <c r="H435" s="89"/>
      <c r="I435" s="90"/>
      <c r="J435" s="68"/>
      <c r="K435" s="63"/>
      <c r="L435" s="36"/>
    </row>
    <row r="436" spans="1:12" ht="33.6">
      <c r="A436" s="29">
        <v>412</v>
      </c>
      <c r="B436" s="30" t="s">
        <v>73</v>
      </c>
      <c r="C436" s="31" t="s">
        <v>12</v>
      </c>
      <c r="D436" s="38">
        <v>100</v>
      </c>
      <c r="E436" s="69"/>
      <c r="F436" s="61">
        <f t="shared" ref="F436" si="104">E436*D436</f>
        <v>0</v>
      </c>
      <c r="G436" s="39"/>
      <c r="H436" s="29"/>
      <c r="I436" s="46"/>
      <c r="J436" s="68"/>
      <c r="K436" s="63"/>
      <c r="L436" s="36"/>
    </row>
    <row r="437" spans="1:12" ht="33.6">
      <c r="A437" s="29">
        <v>413</v>
      </c>
      <c r="B437" s="30"/>
      <c r="C437" s="31"/>
      <c r="D437" s="38"/>
      <c r="E437" s="69"/>
      <c r="F437" s="63"/>
      <c r="G437" s="30" t="s">
        <v>74</v>
      </c>
      <c r="H437" s="31" t="s">
        <v>12</v>
      </c>
      <c r="I437" s="38">
        <f>(D415+D425)/8</f>
        <v>100</v>
      </c>
      <c r="J437" s="68"/>
      <c r="K437" s="63">
        <f t="shared" ref="K437" si="105">I437*J437</f>
        <v>0</v>
      </c>
      <c r="L437" s="36" t="s">
        <v>32</v>
      </c>
    </row>
    <row r="438" spans="1:12" ht="67.2">
      <c r="A438" s="29">
        <v>414</v>
      </c>
      <c r="B438" s="30" t="s">
        <v>77</v>
      </c>
      <c r="C438" s="31" t="s">
        <v>12</v>
      </c>
      <c r="D438" s="38">
        <v>12</v>
      </c>
      <c r="E438" s="69"/>
      <c r="F438" s="61">
        <f t="shared" ref="F438:F439" si="106">E438*D438</f>
        <v>0</v>
      </c>
      <c r="G438" s="39"/>
      <c r="H438" s="29"/>
      <c r="I438" s="46"/>
      <c r="J438" s="68"/>
      <c r="K438" s="63"/>
      <c r="L438" s="36"/>
    </row>
    <row r="439" spans="1:12" ht="33.6">
      <c r="A439" s="29">
        <v>415</v>
      </c>
      <c r="B439" s="30" t="s">
        <v>78</v>
      </c>
      <c r="C439" s="31" t="s">
        <v>12</v>
      </c>
      <c r="D439" s="38">
        <v>6</v>
      </c>
      <c r="E439" s="69"/>
      <c r="F439" s="61">
        <f t="shared" si="106"/>
        <v>0</v>
      </c>
      <c r="G439" s="39"/>
      <c r="H439" s="29"/>
      <c r="I439" s="46"/>
      <c r="J439" s="68"/>
      <c r="K439" s="63"/>
      <c r="L439" s="36"/>
    </row>
    <row r="440" spans="1:12" ht="33.6">
      <c r="A440" s="29">
        <v>416</v>
      </c>
      <c r="B440" s="30"/>
      <c r="C440" s="31"/>
      <c r="D440" s="38"/>
      <c r="E440" s="69"/>
      <c r="F440" s="63"/>
      <c r="G440" s="30" t="s">
        <v>79</v>
      </c>
      <c r="H440" s="31" t="s">
        <v>12</v>
      </c>
      <c r="I440" s="38">
        <v>6</v>
      </c>
      <c r="J440" s="68"/>
      <c r="K440" s="63">
        <f t="shared" ref="K440" si="107">I440*J440</f>
        <v>0</v>
      </c>
      <c r="L440" s="36"/>
    </row>
    <row r="441" spans="1:12" ht="67.2">
      <c r="A441" s="29">
        <v>417</v>
      </c>
      <c r="B441" s="30" t="s">
        <v>85</v>
      </c>
      <c r="C441" s="31" t="s">
        <v>12</v>
      </c>
      <c r="D441" s="38">
        <v>60</v>
      </c>
      <c r="E441" s="69"/>
      <c r="F441" s="61">
        <f t="shared" ref="F441" si="108">E441*D441</f>
        <v>0</v>
      </c>
      <c r="G441" s="39"/>
      <c r="H441" s="29"/>
      <c r="I441" s="46"/>
      <c r="J441" s="68"/>
      <c r="K441" s="63"/>
      <c r="L441" s="36"/>
    </row>
    <row r="442" spans="1:12" ht="33.6">
      <c r="A442" s="29">
        <v>418</v>
      </c>
      <c r="B442" s="30"/>
      <c r="C442" s="31"/>
      <c r="D442" s="38"/>
      <c r="E442" s="69"/>
      <c r="F442" s="63"/>
      <c r="G442" s="30" t="s">
        <v>86</v>
      </c>
      <c r="H442" s="31" t="s">
        <v>12</v>
      </c>
      <c r="I442" s="38">
        <v>60</v>
      </c>
      <c r="J442" s="68"/>
      <c r="K442" s="63">
        <f t="shared" ref="K442:K491" si="109">I442*J442</f>
        <v>0</v>
      </c>
      <c r="L442" s="36"/>
    </row>
    <row r="443" spans="1:12" ht="33.6">
      <c r="A443" s="29">
        <v>419</v>
      </c>
      <c r="B443" s="30" t="s">
        <v>92</v>
      </c>
      <c r="C443" s="31" t="s">
        <v>12</v>
      </c>
      <c r="D443" s="38">
        <f>I448</f>
        <v>170</v>
      </c>
      <c r="E443" s="69"/>
      <c r="F443" s="61">
        <f t="shared" ref="F443" si="110">E443*D443</f>
        <v>0</v>
      </c>
      <c r="G443" s="39"/>
      <c r="H443" s="29"/>
      <c r="I443" s="46"/>
      <c r="J443" s="68"/>
      <c r="K443" s="63"/>
      <c r="L443" s="36"/>
    </row>
    <row r="444" spans="1:12" ht="33.6">
      <c r="A444" s="29">
        <v>420</v>
      </c>
      <c r="B444" s="30"/>
      <c r="C444" s="31"/>
      <c r="D444" s="38"/>
      <c r="E444" s="69"/>
      <c r="F444" s="63"/>
      <c r="G444" s="30" t="s">
        <v>93</v>
      </c>
      <c r="H444" s="31" t="s">
        <v>12</v>
      </c>
      <c r="I444" s="38">
        <v>10</v>
      </c>
      <c r="J444" s="69"/>
      <c r="K444" s="63">
        <f t="shared" si="109"/>
        <v>0</v>
      </c>
      <c r="L444" s="36" t="s">
        <v>32</v>
      </c>
    </row>
    <row r="445" spans="1:12" ht="33.6">
      <c r="A445" s="29">
        <v>421</v>
      </c>
      <c r="B445" s="30"/>
      <c r="C445" s="31"/>
      <c r="D445" s="38"/>
      <c r="E445" s="69"/>
      <c r="F445" s="63"/>
      <c r="G445" s="30" t="s">
        <v>90</v>
      </c>
      <c r="H445" s="31" t="s">
        <v>12</v>
      </c>
      <c r="I445" s="38">
        <v>100</v>
      </c>
      <c r="J445" s="68"/>
      <c r="K445" s="63">
        <f t="shared" si="109"/>
        <v>0</v>
      </c>
      <c r="L445" s="36" t="s">
        <v>32</v>
      </c>
    </row>
    <row r="446" spans="1:12" ht="33.6">
      <c r="A446" s="29">
        <v>422</v>
      </c>
      <c r="B446" s="30"/>
      <c r="C446" s="31"/>
      <c r="D446" s="38"/>
      <c r="E446" s="69"/>
      <c r="F446" s="63"/>
      <c r="G446" s="30" t="s">
        <v>91</v>
      </c>
      <c r="H446" s="31" t="s">
        <v>12</v>
      </c>
      <c r="I446" s="38">
        <v>40</v>
      </c>
      <c r="J446" s="68"/>
      <c r="K446" s="63">
        <f t="shared" si="109"/>
        <v>0</v>
      </c>
      <c r="L446" s="36" t="s">
        <v>32</v>
      </c>
    </row>
    <row r="447" spans="1:12" ht="33.6">
      <c r="A447" s="29">
        <v>423</v>
      </c>
      <c r="B447" s="30"/>
      <c r="C447" s="31"/>
      <c r="D447" s="38"/>
      <c r="E447" s="69"/>
      <c r="F447" s="63"/>
      <c r="G447" s="30" t="s">
        <v>88</v>
      </c>
      <c r="H447" s="31" t="s">
        <v>12</v>
      </c>
      <c r="I447" s="38">
        <v>20</v>
      </c>
      <c r="J447" s="68"/>
      <c r="K447" s="63">
        <f t="shared" si="109"/>
        <v>0</v>
      </c>
      <c r="L447" s="36" t="s">
        <v>32</v>
      </c>
    </row>
    <row r="448" spans="1:12" ht="33.6">
      <c r="A448" s="29">
        <v>424</v>
      </c>
      <c r="B448" s="30"/>
      <c r="C448" s="31"/>
      <c r="D448" s="38"/>
      <c r="E448" s="69"/>
      <c r="F448" s="63"/>
      <c r="G448" s="30" t="s">
        <v>89</v>
      </c>
      <c r="H448" s="31" t="s">
        <v>12</v>
      </c>
      <c r="I448" s="38">
        <f>I444+I445+I446+I447</f>
        <v>170</v>
      </c>
      <c r="J448" s="68"/>
      <c r="K448" s="63">
        <f t="shared" si="109"/>
        <v>0</v>
      </c>
      <c r="L448" s="36" t="s">
        <v>32</v>
      </c>
    </row>
    <row r="449" spans="1:12" ht="67.2">
      <c r="A449" s="29">
        <v>425</v>
      </c>
      <c r="B449" s="30" t="s">
        <v>179</v>
      </c>
      <c r="C449" s="31" t="s">
        <v>12</v>
      </c>
      <c r="D449" s="38">
        <v>3</v>
      </c>
      <c r="E449" s="68"/>
      <c r="F449" s="61">
        <f t="shared" ref="F449" si="111">E449*D449</f>
        <v>0</v>
      </c>
      <c r="G449" s="35"/>
      <c r="H449" s="36"/>
      <c r="I449" s="37"/>
      <c r="J449" s="63"/>
      <c r="K449" s="63"/>
      <c r="L449" s="35"/>
    </row>
    <row r="450" spans="1:12" ht="33.6">
      <c r="A450" s="29">
        <v>426</v>
      </c>
      <c r="B450" s="30"/>
      <c r="C450" s="31"/>
      <c r="D450" s="38"/>
      <c r="E450" s="68"/>
      <c r="F450" s="63"/>
      <c r="G450" s="30" t="s">
        <v>178</v>
      </c>
      <c r="H450" s="31" t="s">
        <v>12</v>
      </c>
      <c r="I450" s="38">
        <v>3</v>
      </c>
      <c r="J450" s="63"/>
      <c r="K450" s="63">
        <f t="shared" si="109"/>
        <v>0</v>
      </c>
      <c r="L450" s="36" t="s">
        <v>32</v>
      </c>
    </row>
    <row r="451" spans="1:12" ht="67.2">
      <c r="A451" s="29">
        <v>427</v>
      </c>
      <c r="B451" s="30"/>
      <c r="C451" s="31"/>
      <c r="D451" s="38"/>
      <c r="E451" s="68"/>
      <c r="F451" s="63"/>
      <c r="G451" s="30" t="s">
        <v>278</v>
      </c>
      <c r="H451" s="31" t="s">
        <v>12</v>
      </c>
      <c r="I451" s="38">
        <v>6</v>
      </c>
      <c r="J451" s="63"/>
      <c r="K451" s="63">
        <f t="shared" si="109"/>
        <v>0</v>
      </c>
      <c r="L451" s="36"/>
    </row>
    <row r="452" spans="1:12" ht="33.6">
      <c r="A452" s="29">
        <v>428</v>
      </c>
      <c r="B452" s="30"/>
      <c r="C452" s="31"/>
      <c r="D452" s="38"/>
      <c r="E452" s="68"/>
      <c r="F452" s="63"/>
      <c r="G452" s="30" t="s">
        <v>139</v>
      </c>
      <c r="H452" s="31" t="s">
        <v>12</v>
      </c>
      <c r="I452" s="38">
        <v>3</v>
      </c>
      <c r="J452" s="63"/>
      <c r="K452" s="63">
        <f t="shared" si="109"/>
        <v>0</v>
      </c>
      <c r="L452" s="36" t="s">
        <v>32</v>
      </c>
    </row>
    <row r="453" spans="1:12" ht="33.6">
      <c r="A453" s="29">
        <v>429</v>
      </c>
      <c r="B453" s="30"/>
      <c r="C453" s="31"/>
      <c r="D453" s="38"/>
      <c r="E453" s="68"/>
      <c r="F453" s="63"/>
      <c r="G453" s="30" t="s">
        <v>140</v>
      </c>
      <c r="H453" s="31" t="s">
        <v>12</v>
      </c>
      <c r="I453" s="38">
        <v>24</v>
      </c>
      <c r="J453" s="63"/>
      <c r="K453" s="63">
        <f t="shared" si="109"/>
        <v>0</v>
      </c>
      <c r="L453" s="36" t="s">
        <v>32</v>
      </c>
    </row>
    <row r="454" spans="1:12" ht="33.6">
      <c r="A454" s="29">
        <v>430</v>
      </c>
      <c r="B454" s="30"/>
      <c r="C454" s="31"/>
      <c r="D454" s="38"/>
      <c r="E454" s="68"/>
      <c r="F454" s="63"/>
      <c r="G454" s="30" t="s">
        <v>141</v>
      </c>
      <c r="H454" s="31" t="s">
        <v>12</v>
      </c>
      <c r="I454" s="38">
        <v>24</v>
      </c>
      <c r="J454" s="63"/>
      <c r="K454" s="63">
        <f t="shared" si="109"/>
        <v>0</v>
      </c>
      <c r="L454" s="36" t="s">
        <v>32</v>
      </c>
    </row>
    <row r="455" spans="1:12" ht="33.6">
      <c r="A455" s="29">
        <v>431</v>
      </c>
      <c r="B455" s="30"/>
      <c r="C455" s="31"/>
      <c r="D455" s="38"/>
      <c r="E455" s="68"/>
      <c r="F455" s="63"/>
      <c r="G455" s="30" t="s">
        <v>142</v>
      </c>
      <c r="H455" s="31" t="s">
        <v>49</v>
      </c>
      <c r="I455" s="38">
        <v>1</v>
      </c>
      <c r="J455" s="63"/>
      <c r="K455" s="63">
        <f t="shared" si="109"/>
        <v>0</v>
      </c>
      <c r="L455" s="36"/>
    </row>
    <row r="456" spans="1:12" ht="33.6">
      <c r="A456" s="29">
        <v>432</v>
      </c>
      <c r="B456" s="30"/>
      <c r="C456" s="31"/>
      <c r="D456" s="38"/>
      <c r="E456" s="69"/>
      <c r="F456" s="63"/>
      <c r="G456" s="39" t="s">
        <v>279</v>
      </c>
      <c r="H456" s="31" t="s">
        <v>49</v>
      </c>
      <c r="I456" s="38">
        <v>1</v>
      </c>
      <c r="J456" s="68"/>
      <c r="K456" s="63">
        <f t="shared" si="109"/>
        <v>0</v>
      </c>
      <c r="L456" s="36"/>
    </row>
    <row r="457" spans="1:12" ht="134.4">
      <c r="A457" s="29">
        <v>433</v>
      </c>
      <c r="B457" s="30" t="s">
        <v>94</v>
      </c>
      <c r="C457" s="31" t="s">
        <v>12</v>
      </c>
      <c r="D457" s="38">
        <v>15</v>
      </c>
      <c r="E457" s="69"/>
      <c r="F457" s="61">
        <f t="shared" ref="F457" si="112">E457*D457</f>
        <v>0</v>
      </c>
      <c r="G457" s="39"/>
      <c r="H457" s="31"/>
      <c r="I457" s="38"/>
      <c r="J457" s="68"/>
      <c r="K457" s="63"/>
      <c r="L457" s="36"/>
    </row>
    <row r="458" spans="1:12" ht="33.6">
      <c r="A458" s="29">
        <v>434</v>
      </c>
      <c r="B458" s="30"/>
      <c r="C458" s="31"/>
      <c r="D458" s="38"/>
      <c r="E458" s="69"/>
      <c r="F458" s="63"/>
      <c r="G458" s="39" t="s">
        <v>230</v>
      </c>
      <c r="H458" s="31" t="s">
        <v>12</v>
      </c>
      <c r="I458" s="38">
        <v>5</v>
      </c>
      <c r="J458" s="68"/>
      <c r="K458" s="63">
        <f t="shared" si="109"/>
        <v>0</v>
      </c>
      <c r="L458" s="36" t="s">
        <v>32</v>
      </c>
    </row>
    <row r="459" spans="1:12" ht="33.6">
      <c r="A459" s="29">
        <v>435</v>
      </c>
      <c r="B459" s="30"/>
      <c r="C459" s="31"/>
      <c r="D459" s="38"/>
      <c r="E459" s="69"/>
      <c r="F459" s="63"/>
      <c r="G459" s="39" t="s">
        <v>230</v>
      </c>
      <c r="H459" s="31" t="s">
        <v>12</v>
      </c>
      <c r="I459" s="38">
        <v>10</v>
      </c>
      <c r="J459" s="68"/>
      <c r="K459" s="63">
        <f t="shared" si="109"/>
        <v>0</v>
      </c>
      <c r="L459" s="36"/>
    </row>
    <row r="460" spans="1:12" ht="134.4">
      <c r="A460" s="29">
        <v>436</v>
      </c>
      <c r="B460" s="30" t="s">
        <v>280</v>
      </c>
      <c r="C460" s="31" t="s">
        <v>12</v>
      </c>
      <c r="D460" s="38">
        <v>3</v>
      </c>
      <c r="E460" s="69"/>
      <c r="F460" s="61">
        <f t="shared" ref="F460" si="113">E460*D460</f>
        <v>0</v>
      </c>
      <c r="G460" s="39"/>
      <c r="H460" s="31"/>
      <c r="I460" s="38"/>
      <c r="J460" s="68"/>
      <c r="K460" s="63"/>
      <c r="L460" s="36"/>
    </row>
    <row r="461" spans="1:12" ht="33.6">
      <c r="A461" s="29">
        <v>437</v>
      </c>
      <c r="B461" s="30"/>
      <c r="C461" s="31"/>
      <c r="D461" s="38"/>
      <c r="E461" s="69"/>
      <c r="F461" s="63"/>
      <c r="G461" s="39" t="s">
        <v>230</v>
      </c>
      <c r="H461" s="31" t="s">
        <v>12</v>
      </c>
      <c r="I461" s="38">
        <v>3</v>
      </c>
      <c r="J461" s="68"/>
      <c r="K461" s="63">
        <f t="shared" si="109"/>
        <v>0</v>
      </c>
      <c r="L461" s="36"/>
    </row>
    <row r="462" spans="1:12" ht="100.8">
      <c r="A462" s="29">
        <v>438</v>
      </c>
      <c r="B462" s="30" t="s">
        <v>113</v>
      </c>
      <c r="C462" s="31" t="s">
        <v>23</v>
      </c>
      <c r="D462" s="38">
        <v>20</v>
      </c>
      <c r="E462" s="69"/>
      <c r="F462" s="61">
        <f t="shared" ref="F462" si="114">E462*D462</f>
        <v>0</v>
      </c>
      <c r="G462" s="39"/>
      <c r="H462" s="29"/>
      <c r="I462" s="46"/>
      <c r="J462" s="68"/>
      <c r="K462" s="63"/>
      <c r="L462" s="36"/>
    </row>
    <row r="463" spans="1:12" ht="33.6">
      <c r="A463" s="29">
        <v>439</v>
      </c>
      <c r="B463" s="30"/>
      <c r="C463" s="31"/>
      <c r="D463" s="38"/>
      <c r="E463" s="69"/>
      <c r="F463" s="63"/>
      <c r="G463" s="30" t="s">
        <v>281</v>
      </c>
      <c r="H463" s="31" t="s">
        <v>23</v>
      </c>
      <c r="I463" s="38">
        <v>20</v>
      </c>
      <c r="J463" s="68"/>
      <c r="K463" s="63">
        <f t="shared" si="109"/>
        <v>0</v>
      </c>
      <c r="L463" s="36" t="s">
        <v>32</v>
      </c>
    </row>
    <row r="464" spans="1:12" ht="67.2">
      <c r="A464" s="29">
        <v>440</v>
      </c>
      <c r="B464" s="30" t="s">
        <v>98</v>
      </c>
      <c r="C464" s="31" t="s">
        <v>12</v>
      </c>
      <c r="D464" s="38">
        <v>6</v>
      </c>
      <c r="E464" s="69"/>
      <c r="F464" s="61">
        <f t="shared" ref="F464" si="115">E464*D464</f>
        <v>0</v>
      </c>
      <c r="G464" s="39"/>
      <c r="H464" s="29"/>
      <c r="I464" s="46"/>
      <c r="J464" s="68"/>
      <c r="K464" s="63"/>
      <c r="L464" s="36"/>
    </row>
    <row r="465" spans="1:12" ht="33.6">
      <c r="A465" s="29">
        <v>441</v>
      </c>
      <c r="B465" s="30"/>
      <c r="C465" s="31"/>
      <c r="D465" s="38"/>
      <c r="E465" s="69"/>
      <c r="F465" s="63"/>
      <c r="G465" s="30" t="s">
        <v>329</v>
      </c>
      <c r="H465" s="31" t="s">
        <v>12</v>
      </c>
      <c r="I465" s="38">
        <v>6</v>
      </c>
      <c r="J465" s="68"/>
      <c r="K465" s="63">
        <f t="shared" si="109"/>
        <v>0</v>
      </c>
      <c r="L465" s="36"/>
    </row>
    <row r="466" spans="1:12" ht="33.6">
      <c r="A466" s="29">
        <v>442</v>
      </c>
      <c r="B466" s="30"/>
      <c r="C466" s="31"/>
      <c r="D466" s="38"/>
      <c r="E466" s="69"/>
      <c r="F466" s="63"/>
      <c r="G466" s="30" t="s">
        <v>326</v>
      </c>
      <c r="H466" s="31" t="s">
        <v>12</v>
      </c>
      <c r="I466" s="38">
        <v>6</v>
      </c>
      <c r="J466" s="68"/>
      <c r="K466" s="63">
        <f t="shared" si="109"/>
        <v>0</v>
      </c>
      <c r="L466" s="36"/>
    </row>
    <row r="467" spans="1:12" ht="33.6">
      <c r="A467" s="29">
        <v>443</v>
      </c>
      <c r="B467" s="30"/>
      <c r="C467" s="31"/>
      <c r="D467" s="38"/>
      <c r="E467" s="69"/>
      <c r="F467" s="63"/>
      <c r="G467" s="30" t="s">
        <v>327</v>
      </c>
      <c r="H467" s="31" t="s">
        <v>12</v>
      </c>
      <c r="I467" s="38">
        <v>26</v>
      </c>
      <c r="J467" s="68"/>
      <c r="K467" s="63">
        <f t="shared" si="109"/>
        <v>0</v>
      </c>
      <c r="L467" s="36"/>
    </row>
    <row r="468" spans="1:12" ht="33.6">
      <c r="A468" s="29">
        <v>444</v>
      </c>
      <c r="B468" s="30"/>
      <c r="C468" s="31"/>
      <c r="D468" s="38"/>
      <c r="E468" s="69"/>
      <c r="F468" s="63"/>
      <c r="G468" s="30" t="s">
        <v>328</v>
      </c>
      <c r="H468" s="31" t="s">
        <v>12</v>
      </c>
      <c r="I468" s="38">
        <v>20</v>
      </c>
      <c r="J468" s="68"/>
      <c r="K468" s="63">
        <f t="shared" si="109"/>
        <v>0</v>
      </c>
      <c r="L468" s="36"/>
    </row>
    <row r="469" spans="1:12" ht="33.6">
      <c r="A469" s="29">
        <v>445</v>
      </c>
      <c r="B469" s="30"/>
      <c r="C469" s="31"/>
      <c r="D469" s="38"/>
      <c r="E469" s="69"/>
      <c r="F469" s="63"/>
      <c r="G469" s="30" t="s">
        <v>330</v>
      </c>
      <c r="H469" s="31" t="s">
        <v>12</v>
      </c>
      <c r="I469" s="38">
        <v>10</v>
      </c>
      <c r="J469" s="68"/>
      <c r="K469" s="63">
        <f t="shared" si="109"/>
        <v>0</v>
      </c>
      <c r="L469" s="36"/>
    </row>
    <row r="470" spans="1:12" ht="33.6">
      <c r="A470" s="29">
        <v>446</v>
      </c>
      <c r="B470" s="30"/>
      <c r="C470" s="31"/>
      <c r="D470" s="38"/>
      <c r="E470" s="69"/>
      <c r="F470" s="63"/>
      <c r="G470" s="30" t="s">
        <v>331</v>
      </c>
      <c r="H470" s="31" t="s">
        <v>12</v>
      </c>
      <c r="I470" s="38">
        <v>26</v>
      </c>
      <c r="J470" s="68"/>
      <c r="K470" s="63">
        <f t="shared" si="109"/>
        <v>0</v>
      </c>
      <c r="L470" s="36"/>
    </row>
    <row r="471" spans="1:12" ht="33.6">
      <c r="A471" s="29">
        <v>447</v>
      </c>
      <c r="B471" s="30" t="s">
        <v>119</v>
      </c>
      <c r="C471" s="31" t="s">
        <v>23</v>
      </c>
      <c r="D471" s="38">
        <v>3</v>
      </c>
      <c r="E471" s="69"/>
      <c r="F471" s="61">
        <f t="shared" ref="F471" si="116">E471*D471</f>
        <v>0</v>
      </c>
      <c r="G471" s="39"/>
      <c r="H471" s="29"/>
      <c r="I471" s="46"/>
      <c r="J471" s="68"/>
      <c r="K471" s="63"/>
      <c r="L471" s="36"/>
    </row>
    <row r="472" spans="1:12" ht="33.6">
      <c r="A472" s="29">
        <v>448</v>
      </c>
      <c r="B472" s="30"/>
      <c r="C472" s="31"/>
      <c r="D472" s="38"/>
      <c r="E472" s="69"/>
      <c r="F472" s="63"/>
      <c r="G472" s="30" t="s">
        <v>120</v>
      </c>
      <c r="H472" s="31" t="s">
        <v>23</v>
      </c>
      <c r="I472" s="38">
        <v>3</v>
      </c>
      <c r="J472" s="69"/>
      <c r="K472" s="63">
        <f t="shared" si="109"/>
        <v>0</v>
      </c>
      <c r="L472" s="36" t="s">
        <v>32</v>
      </c>
    </row>
    <row r="473" spans="1:12" ht="33.6">
      <c r="A473" s="29">
        <v>449</v>
      </c>
      <c r="B473" s="30"/>
      <c r="C473" s="31"/>
      <c r="D473" s="38"/>
      <c r="E473" s="69"/>
      <c r="F473" s="63"/>
      <c r="G473" s="30" t="s">
        <v>338</v>
      </c>
      <c r="H473" s="31" t="s">
        <v>23</v>
      </c>
      <c r="I473" s="38">
        <v>3</v>
      </c>
      <c r="J473" s="68"/>
      <c r="K473" s="63">
        <f t="shared" si="109"/>
        <v>0</v>
      </c>
      <c r="L473" s="36"/>
    </row>
    <row r="474" spans="1:12" ht="100.8">
      <c r="A474" s="29">
        <v>450</v>
      </c>
      <c r="B474" s="30" t="s">
        <v>175</v>
      </c>
      <c r="C474" s="31" t="s">
        <v>8</v>
      </c>
      <c r="D474" s="38">
        <v>60</v>
      </c>
      <c r="E474" s="68"/>
      <c r="F474" s="61">
        <f t="shared" ref="F474" si="117">E474*D474</f>
        <v>0</v>
      </c>
      <c r="G474" s="35"/>
      <c r="H474" s="36"/>
      <c r="I474" s="37"/>
      <c r="J474" s="68"/>
      <c r="K474" s="63"/>
      <c r="L474" s="36"/>
    </row>
    <row r="475" spans="1:12" ht="33.6">
      <c r="A475" s="29">
        <v>451</v>
      </c>
      <c r="B475" s="30"/>
      <c r="C475" s="31"/>
      <c r="D475" s="38"/>
      <c r="E475" s="68"/>
      <c r="F475" s="63"/>
      <c r="G475" s="30" t="s">
        <v>114</v>
      </c>
      <c r="H475" s="31" t="s">
        <v>23</v>
      </c>
      <c r="I475" s="38">
        <v>20</v>
      </c>
      <c r="J475" s="68"/>
      <c r="K475" s="63">
        <f t="shared" si="109"/>
        <v>0</v>
      </c>
      <c r="L475" s="36"/>
    </row>
    <row r="476" spans="1:12" ht="33.6">
      <c r="A476" s="29">
        <v>452</v>
      </c>
      <c r="B476" s="30"/>
      <c r="C476" s="31"/>
      <c r="D476" s="38"/>
      <c r="E476" s="68"/>
      <c r="F476" s="63"/>
      <c r="G476" s="30" t="s">
        <v>115</v>
      </c>
      <c r="H476" s="31" t="s">
        <v>23</v>
      </c>
      <c r="I476" s="38">
        <v>100</v>
      </c>
      <c r="J476" s="68"/>
      <c r="K476" s="63">
        <f t="shared" si="109"/>
        <v>0</v>
      </c>
      <c r="L476" s="36"/>
    </row>
    <row r="477" spans="1:12" ht="134.4">
      <c r="A477" s="29">
        <v>453</v>
      </c>
      <c r="B477" s="30"/>
      <c r="C477" s="31"/>
      <c r="D477" s="38"/>
      <c r="E477" s="68"/>
      <c r="F477" s="63"/>
      <c r="G477" s="30" t="s">
        <v>304</v>
      </c>
      <c r="H477" s="31" t="s">
        <v>8</v>
      </c>
      <c r="I477" s="38">
        <v>60</v>
      </c>
      <c r="J477" s="68"/>
      <c r="K477" s="63">
        <f t="shared" si="109"/>
        <v>0</v>
      </c>
      <c r="L477" s="36"/>
    </row>
    <row r="478" spans="1:12" ht="33.6">
      <c r="A478" s="29">
        <v>454</v>
      </c>
      <c r="B478" s="30" t="s">
        <v>318</v>
      </c>
      <c r="C478" s="31" t="s">
        <v>320</v>
      </c>
      <c r="D478" s="38">
        <v>10</v>
      </c>
      <c r="E478" s="68"/>
      <c r="F478" s="61">
        <f t="shared" ref="F478" si="118">E478*D478</f>
        <v>0</v>
      </c>
      <c r="G478" s="30"/>
      <c r="H478" s="31"/>
      <c r="I478" s="38"/>
      <c r="J478" s="68"/>
      <c r="K478" s="63"/>
      <c r="L478" s="36"/>
    </row>
    <row r="479" spans="1:12" ht="409.6">
      <c r="A479" s="29">
        <v>455</v>
      </c>
      <c r="B479" s="47"/>
      <c r="C479" s="43"/>
      <c r="D479" s="44"/>
      <c r="E479" s="91"/>
      <c r="F479" s="91" t="str">
        <f t="shared" ref="F479" si="119">IF(ISBLANK(D479),"",E479*D479)</f>
        <v/>
      </c>
      <c r="G479" s="55" t="s">
        <v>333</v>
      </c>
      <c r="H479" s="31" t="s">
        <v>320</v>
      </c>
      <c r="I479" s="38">
        <v>10</v>
      </c>
      <c r="J479" s="68"/>
      <c r="K479" s="63">
        <f t="shared" si="109"/>
        <v>0</v>
      </c>
      <c r="L479" s="36"/>
    </row>
    <row r="480" spans="1:12" ht="33.6">
      <c r="A480" s="29">
        <v>456</v>
      </c>
      <c r="B480" s="47"/>
      <c r="C480" s="43"/>
      <c r="D480" s="44"/>
      <c r="E480" s="91"/>
      <c r="F480" s="91"/>
      <c r="G480" s="55" t="s">
        <v>332</v>
      </c>
      <c r="H480" s="31" t="s">
        <v>12</v>
      </c>
      <c r="I480" s="38">
        <v>10</v>
      </c>
      <c r="J480" s="68"/>
      <c r="K480" s="63">
        <f t="shared" si="109"/>
        <v>0</v>
      </c>
      <c r="L480" s="36"/>
    </row>
    <row r="481" spans="1:12" ht="33.6">
      <c r="A481" s="29">
        <v>457</v>
      </c>
      <c r="B481" s="47"/>
      <c r="C481" s="43"/>
      <c r="D481" s="44"/>
      <c r="E481" s="91"/>
      <c r="F481" s="91"/>
      <c r="G481" s="55" t="s">
        <v>334</v>
      </c>
      <c r="H481" s="31" t="s">
        <v>12</v>
      </c>
      <c r="I481" s="38">
        <v>8</v>
      </c>
      <c r="J481" s="68"/>
      <c r="K481" s="63">
        <f t="shared" si="109"/>
        <v>0</v>
      </c>
      <c r="L481" s="36"/>
    </row>
    <row r="482" spans="1:12" ht="33.6">
      <c r="A482" s="29">
        <v>458</v>
      </c>
      <c r="B482" s="47"/>
      <c r="C482" s="43"/>
      <c r="D482" s="44"/>
      <c r="E482" s="91"/>
      <c r="F482" s="91"/>
      <c r="G482" s="55" t="s">
        <v>335</v>
      </c>
      <c r="H482" s="31" t="s">
        <v>12</v>
      </c>
      <c r="I482" s="38">
        <v>2</v>
      </c>
      <c r="J482" s="68"/>
      <c r="K482" s="63">
        <f t="shared" si="109"/>
        <v>0</v>
      </c>
      <c r="L482" s="36"/>
    </row>
    <row r="483" spans="1:12" ht="33.6">
      <c r="A483" s="29">
        <v>459</v>
      </c>
      <c r="B483" s="47" t="s">
        <v>319</v>
      </c>
      <c r="C483" s="43" t="s">
        <v>12</v>
      </c>
      <c r="D483" s="44">
        <v>14</v>
      </c>
      <c r="E483" s="91"/>
      <c r="F483" s="91">
        <f>IF(ISBLANK(D483),"",E483*D483)</f>
        <v>0</v>
      </c>
      <c r="G483" s="30"/>
      <c r="H483" s="31"/>
      <c r="I483" s="38"/>
      <c r="J483" s="68"/>
      <c r="K483" s="63"/>
      <c r="L483" s="36"/>
    </row>
    <row r="484" spans="1:12" ht="33.6">
      <c r="A484" s="29">
        <v>460</v>
      </c>
      <c r="B484" s="30"/>
      <c r="C484" s="31"/>
      <c r="D484" s="38"/>
      <c r="E484" s="68"/>
      <c r="F484" s="63"/>
      <c r="G484" s="30" t="s">
        <v>321</v>
      </c>
      <c r="H484" s="31" t="s">
        <v>12</v>
      </c>
      <c r="I484" s="38">
        <v>16</v>
      </c>
      <c r="J484" s="68"/>
      <c r="K484" s="63">
        <f t="shared" si="109"/>
        <v>0</v>
      </c>
      <c r="L484" s="36"/>
    </row>
    <row r="485" spans="1:12" ht="33.6">
      <c r="A485" s="29">
        <v>461</v>
      </c>
      <c r="B485" s="30" t="s">
        <v>75</v>
      </c>
      <c r="C485" s="31" t="s">
        <v>12</v>
      </c>
      <c r="D485" s="38">
        <v>4</v>
      </c>
      <c r="E485" s="69"/>
      <c r="F485" s="61">
        <f t="shared" ref="F485" si="120">E485*D485</f>
        <v>0</v>
      </c>
      <c r="G485" s="39"/>
      <c r="H485" s="29"/>
      <c r="I485" s="46"/>
      <c r="J485" s="68"/>
      <c r="K485" s="63"/>
      <c r="L485" s="36"/>
    </row>
    <row r="486" spans="1:12" ht="33.6">
      <c r="A486" s="29">
        <v>462</v>
      </c>
      <c r="B486" s="30"/>
      <c r="C486" s="31"/>
      <c r="D486" s="38"/>
      <c r="E486" s="69"/>
      <c r="F486" s="63"/>
      <c r="G486" s="30" t="s">
        <v>76</v>
      </c>
      <c r="H486" s="31" t="s">
        <v>12</v>
      </c>
      <c r="I486" s="38">
        <v>4</v>
      </c>
      <c r="J486" s="68"/>
      <c r="K486" s="63">
        <f t="shared" si="109"/>
        <v>0</v>
      </c>
      <c r="L486" s="36"/>
    </row>
    <row r="487" spans="1:12" ht="33.6">
      <c r="A487" s="29">
        <v>463</v>
      </c>
      <c r="B487" s="30" t="s">
        <v>305</v>
      </c>
      <c r="C487" s="31" t="s">
        <v>23</v>
      </c>
      <c r="D487" s="38">
        <v>8</v>
      </c>
      <c r="E487" s="69"/>
      <c r="F487" s="61">
        <f t="shared" ref="F487" si="121">E487*D487</f>
        <v>0</v>
      </c>
      <c r="G487" s="39"/>
      <c r="H487" s="29"/>
      <c r="I487" s="46"/>
      <c r="J487" s="68"/>
      <c r="K487" s="63"/>
      <c r="L487" s="36"/>
    </row>
    <row r="488" spans="1:12" ht="33.6">
      <c r="A488" s="29">
        <v>464</v>
      </c>
      <c r="B488" s="30"/>
      <c r="C488" s="31"/>
      <c r="D488" s="38"/>
      <c r="E488" s="69"/>
      <c r="F488" s="63"/>
      <c r="G488" s="30" t="s">
        <v>308</v>
      </c>
      <c r="H488" s="31" t="s">
        <v>23</v>
      </c>
      <c r="I488" s="38">
        <v>8</v>
      </c>
      <c r="J488" s="68"/>
      <c r="K488" s="63">
        <f t="shared" si="109"/>
        <v>0</v>
      </c>
      <c r="L488" s="36" t="s">
        <v>32</v>
      </c>
    </row>
    <row r="489" spans="1:12" ht="33.6">
      <c r="A489" s="29">
        <v>465</v>
      </c>
      <c r="B489" s="30"/>
      <c r="C489" s="31"/>
      <c r="D489" s="38"/>
      <c r="E489" s="69"/>
      <c r="F489" s="63"/>
      <c r="G489" s="30" t="s">
        <v>306</v>
      </c>
      <c r="H489" s="31" t="s">
        <v>23</v>
      </c>
      <c r="I489" s="38">
        <v>8</v>
      </c>
      <c r="J489" s="68"/>
      <c r="K489" s="63">
        <f t="shared" si="109"/>
        <v>0</v>
      </c>
      <c r="L489" s="36"/>
    </row>
    <row r="490" spans="1:12" ht="33.6">
      <c r="A490" s="29">
        <v>466</v>
      </c>
      <c r="B490" s="30"/>
      <c r="C490" s="31"/>
      <c r="D490" s="38"/>
      <c r="E490" s="69"/>
      <c r="F490" s="63"/>
      <c r="G490" s="30" t="s">
        <v>307</v>
      </c>
      <c r="H490" s="31" t="s">
        <v>23</v>
      </c>
      <c r="I490" s="38">
        <v>8</v>
      </c>
      <c r="J490" s="68"/>
      <c r="K490" s="63">
        <f t="shared" si="109"/>
        <v>0</v>
      </c>
      <c r="L490" s="36"/>
    </row>
    <row r="491" spans="1:12" ht="33.6">
      <c r="A491" s="29">
        <v>467</v>
      </c>
      <c r="B491" s="30"/>
      <c r="C491" s="31"/>
      <c r="D491" s="38"/>
      <c r="E491" s="69"/>
      <c r="F491" s="63"/>
      <c r="G491" s="83" t="s">
        <v>30</v>
      </c>
      <c r="H491" s="31" t="s">
        <v>23</v>
      </c>
      <c r="I491" s="86">
        <v>1</v>
      </c>
      <c r="J491" s="68"/>
      <c r="K491" s="63">
        <f t="shared" si="109"/>
        <v>0</v>
      </c>
      <c r="L491" s="36"/>
    </row>
    <row r="492" spans="1:12" ht="33.6">
      <c r="A492" s="29">
        <v>468</v>
      </c>
      <c r="B492" s="30" t="s">
        <v>125</v>
      </c>
      <c r="C492" s="31" t="s">
        <v>23</v>
      </c>
      <c r="D492" s="38">
        <v>6</v>
      </c>
      <c r="E492" s="69"/>
      <c r="F492" s="61">
        <f t="shared" ref="F492" si="122">E492*D492</f>
        <v>0</v>
      </c>
      <c r="G492" s="39"/>
      <c r="H492" s="29"/>
      <c r="I492" s="46"/>
      <c r="J492" s="68"/>
      <c r="K492" s="63"/>
      <c r="L492" s="36"/>
    </row>
    <row r="493" spans="1:12" ht="33.6">
      <c r="A493" s="29">
        <v>469</v>
      </c>
      <c r="B493" s="30"/>
      <c r="C493" s="31"/>
      <c r="D493" s="38"/>
      <c r="E493" s="69"/>
      <c r="F493" s="63"/>
      <c r="G493" s="39" t="s">
        <v>310</v>
      </c>
      <c r="H493" s="29"/>
      <c r="I493" s="46"/>
      <c r="J493" s="68"/>
      <c r="K493" s="63"/>
      <c r="L493" s="36"/>
    </row>
    <row r="494" spans="1:12" ht="33.6">
      <c r="A494" s="29">
        <v>470</v>
      </c>
      <c r="B494" s="30"/>
      <c r="C494" s="31"/>
      <c r="D494" s="38"/>
      <c r="E494" s="69"/>
      <c r="F494" s="63"/>
      <c r="G494" s="39" t="s">
        <v>309</v>
      </c>
      <c r="H494" s="29"/>
      <c r="I494" s="46"/>
      <c r="J494" s="68"/>
      <c r="K494" s="63"/>
      <c r="L494" s="36"/>
    </row>
    <row r="495" spans="1:12" ht="33.6">
      <c r="A495" s="29">
        <v>471</v>
      </c>
      <c r="B495" s="30"/>
      <c r="C495" s="31"/>
      <c r="D495" s="38"/>
      <c r="E495" s="69"/>
      <c r="F495" s="63"/>
      <c r="G495" s="83" t="s">
        <v>30</v>
      </c>
      <c r="H495" s="31" t="s">
        <v>23</v>
      </c>
      <c r="I495" s="86">
        <v>1</v>
      </c>
      <c r="J495" s="68"/>
      <c r="K495" s="63">
        <f t="shared" ref="K495:K496" si="123">I495*J495</f>
        <v>0</v>
      </c>
      <c r="L495" s="36"/>
    </row>
    <row r="496" spans="1:12" ht="33.6">
      <c r="A496" s="29">
        <v>472</v>
      </c>
      <c r="B496" s="30"/>
      <c r="C496" s="31"/>
      <c r="D496" s="38"/>
      <c r="E496" s="69"/>
      <c r="F496" s="63"/>
      <c r="G496" s="30" t="s">
        <v>122</v>
      </c>
      <c r="H496" s="31" t="s">
        <v>23</v>
      </c>
      <c r="I496" s="38">
        <v>6</v>
      </c>
      <c r="J496" s="68"/>
      <c r="K496" s="63">
        <f t="shared" si="123"/>
        <v>0</v>
      </c>
      <c r="L496" s="36" t="s">
        <v>32</v>
      </c>
    </row>
    <row r="497" spans="1:12" ht="33.6">
      <c r="A497" s="29">
        <v>473</v>
      </c>
      <c r="B497" s="30" t="s">
        <v>127</v>
      </c>
      <c r="C497" s="31" t="s">
        <v>23</v>
      </c>
      <c r="D497" s="38">
        <v>8</v>
      </c>
      <c r="E497" s="69"/>
      <c r="F497" s="61">
        <f t="shared" ref="F497" si="124">E497*D497</f>
        <v>0</v>
      </c>
      <c r="G497" s="39"/>
      <c r="H497" s="29"/>
      <c r="I497" s="46"/>
      <c r="J497" s="68"/>
      <c r="K497" s="63"/>
      <c r="L497" s="36"/>
    </row>
    <row r="498" spans="1:12" ht="33.6">
      <c r="A498" s="29">
        <v>474</v>
      </c>
      <c r="B498" s="30"/>
      <c r="C498" s="31"/>
      <c r="D498" s="38"/>
      <c r="E498" s="69"/>
      <c r="F498" s="63"/>
      <c r="G498" s="30" t="s">
        <v>126</v>
      </c>
      <c r="H498" s="31" t="s">
        <v>23</v>
      </c>
      <c r="I498" s="38">
        <v>8</v>
      </c>
      <c r="J498" s="68"/>
      <c r="K498" s="63">
        <f t="shared" ref="K498" si="125">I498*J498</f>
        <v>0</v>
      </c>
      <c r="L498" s="36" t="s">
        <v>32</v>
      </c>
    </row>
    <row r="499" spans="1:12" ht="33.6">
      <c r="A499" s="29">
        <v>475</v>
      </c>
      <c r="B499" s="30" t="s">
        <v>324</v>
      </c>
      <c r="C499" s="31" t="s">
        <v>12</v>
      </c>
      <c r="D499" s="38">
        <v>6</v>
      </c>
      <c r="E499" s="69"/>
      <c r="F499" s="61">
        <f t="shared" ref="F499" si="126">E499*D499</f>
        <v>0</v>
      </c>
      <c r="G499" s="74"/>
      <c r="H499" s="74"/>
      <c r="I499" s="76"/>
      <c r="J499" s="68"/>
      <c r="K499" s="63"/>
      <c r="L499" s="36"/>
    </row>
    <row r="500" spans="1:12" ht="33.6">
      <c r="A500" s="29">
        <v>476</v>
      </c>
      <c r="B500" s="30"/>
      <c r="C500" s="31"/>
      <c r="D500" s="38"/>
      <c r="E500" s="69"/>
      <c r="F500" s="63"/>
      <c r="G500" s="30" t="s">
        <v>325</v>
      </c>
      <c r="H500" s="31" t="s">
        <v>12</v>
      </c>
      <c r="I500" s="38">
        <v>6</v>
      </c>
      <c r="J500" s="68"/>
      <c r="K500" s="63">
        <f t="shared" ref="K500" si="127">I500*J500</f>
        <v>0</v>
      </c>
      <c r="L500" s="36"/>
    </row>
    <row r="501" spans="1:12" ht="33.6">
      <c r="A501" s="29">
        <v>477</v>
      </c>
      <c r="B501" s="39" t="s">
        <v>433</v>
      </c>
      <c r="C501" s="92" t="s">
        <v>12</v>
      </c>
      <c r="D501" s="41">
        <v>3</v>
      </c>
      <c r="E501" s="93"/>
      <c r="F501" s="63">
        <f>D501*E501</f>
        <v>0</v>
      </c>
      <c r="G501" s="70"/>
      <c r="H501" s="70"/>
      <c r="I501" s="72"/>
      <c r="J501" s="94"/>
      <c r="K501" s="94"/>
      <c r="L501" s="36"/>
    </row>
    <row r="502" spans="1:12" ht="33.6">
      <c r="A502" s="29">
        <v>478</v>
      </c>
      <c r="B502" s="39"/>
      <c r="C502" s="92"/>
      <c r="D502" s="41"/>
      <c r="E502" s="93"/>
      <c r="F502" s="63"/>
      <c r="G502" s="39" t="s">
        <v>434</v>
      </c>
      <c r="H502" s="92" t="s">
        <v>23</v>
      </c>
      <c r="I502" s="41">
        <v>3</v>
      </c>
      <c r="J502" s="93"/>
      <c r="K502" s="63">
        <f t="shared" ref="K502" si="128">I502*J502</f>
        <v>0</v>
      </c>
      <c r="L502" s="36"/>
    </row>
    <row r="503" spans="1:12" ht="33.6">
      <c r="A503" s="29">
        <v>479</v>
      </c>
      <c r="B503" s="39" t="s">
        <v>435</v>
      </c>
      <c r="C503" s="92" t="s">
        <v>12</v>
      </c>
      <c r="D503" s="41">
        <v>4</v>
      </c>
      <c r="E503" s="93"/>
      <c r="F503" s="63">
        <f>D503*E503</f>
        <v>0</v>
      </c>
      <c r="G503" s="74"/>
      <c r="H503" s="74"/>
      <c r="I503" s="76"/>
      <c r="J503" s="95"/>
      <c r="K503" s="95"/>
      <c r="L503" s="36"/>
    </row>
    <row r="504" spans="1:12" ht="33.6">
      <c r="A504" s="29">
        <v>480</v>
      </c>
      <c r="B504" s="30"/>
      <c r="C504" s="31"/>
      <c r="D504" s="38"/>
      <c r="E504" s="69"/>
      <c r="F504" s="63"/>
      <c r="G504" s="39" t="s">
        <v>436</v>
      </c>
      <c r="H504" s="92" t="s">
        <v>23</v>
      </c>
      <c r="I504" s="41">
        <v>4</v>
      </c>
      <c r="J504" s="93"/>
      <c r="K504" s="63">
        <f>I504*J504</f>
        <v>0</v>
      </c>
      <c r="L504" s="36"/>
    </row>
    <row r="505" spans="1:12" ht="33.6">
      <c r="A505" s="29">
        <v>481</v>
      </c>
      <c r="B505" s="21" t="s">
        <v>129</v>
      </c>
      <c r="C505" s="22" t="s">
        <v>23</v>
      </c>
      <c r="D505" s="42">
        <v>1</v>
      </c>
      <c r="E505" s="60"/>
      <c r="F505" s="61">
        <f t="shared" ref="F505" si="129">E505*D505</f>
        <v>0</v>
      </c>
      <c r="G505" s="26"/>
      <c r="H505" s="27"/>
      <c r="I505" s="28"/>
      <c r="J505" s="93"/>
      <c r="K505" s="63"/>
      <c r="L505" s="36"/>
    </row>
    <row r="506" spans="1:12" ht="282" customHeight="1">
      <c r="A506" s="156">
        <v>482</v>
      </c>
      <c r="B506" s="199"/>
      <c r="C506" s="162"/>
      <c r="D506" s="164"/>
      <c r="E506" s="219"/>
      <c r="F506" s="217"/>
      <c r="G506" s="203" t="s">
        <v>128</v>
      </c>
      <c r="H506" s="162" t="s">
        <v>23</v>
      </c>
      <c r="I506" s="164">
        <v>1</v>
      </c>
      <c r="J506" s="166"/>
      <c r="K506" s="215">
        <f>I506*J507</f>
        <v>0</v>
      </c>
      <c r="L506" s="145"/>
    </row>
    <row r="507" spans="1:12" ht="281.25" customHeight="1">
      <c r="A507" s="157"/>
      <c r="B507" s="200"/>
      <c r="C507" s="163"/>
      <c r="D507" s="165"/>
      <c r="E507" s="220"/>
      <c r="F507" s="218"/>
      <c r="G507" s="204"/>
      <c r="H507" s="163"/>
      <c r="I507" s="165"/>
      <c r="J507" s="167"/>
      <c r="K507" s="216"/>
      <c r="L507" s="146"/>
    </row>
    <row r="508" spans="1:12" ht="67.2">
      <c r="A508" s="29">
        <v>483</v>
      </c>
      <c r="B508" s="30" t="s">
        <v>118</v>
      </c>
      <c r="C508" s="31" t="s">
        <v>23</v>
      </c>
      <c r="D508" s="38">
        <v>1</v>
      </c>
      <c r="E508" s="69"/>
      <c r="F508" s="61">
        <f t="shared" ref="F508" si="130">E508*D508</f>
        <v>0</v>
      </c>
      <c r="G508" s="39"/>
      <c r="H508" s="29"/>
      <c r="I508" s="46"/>
      <c r="J508" s="68"/>
      <c r="K508" s="63"/>
      <c r="L508" s="36"/>
    </row>
    <row r="509" spans="1:12" ht="33.6">
      <c r="A509" s="29">
        <v>484</v>
      </c>
      <c r="B509" s="30"/>
      <c r="C509" s="31"/>
      <c r="D509" s="38"/>
      <c r="E509" s="69"/>
      <c r="F509" s="63"/>
      <c r="G509" s="30" t="s">
        <v>121</v>
      </c>
      <c r="H509" s="31" t="s">
        <v>23</v>
      </c>
      <c r="I509" s="38">
        <v>3</v>
      </c>
      <c r="J509" s="68"/>
      <c r="K509" s="63">
        <f t="shared" ref="K509" si="131">I509*J509</f>
        <v>0</v>
      </c>
      <c r="L509" s="36"/>
    </row>
    <row r="510" spans="1:12" ht="408.75" customHeight="1">
      <c r="A510" s="156">
        <v>485</v>
      </c>
      <c r="B510" s="156"/>
      <c r="C510" s="160"/>
      <c r="D510" s="205"/>
      <c r="E510" s="223"/>
      <c r="F510" s="215"/>
      <c r="G510" s="158" t="s">
        <v>135</v>
      </c>
      <c r="H510" s="160" t="s">
        <v>23</v>
      </c>
      <c r="I510" s="205">
        <v>8</v>
      </c>
      <c r="J510" s="225"/>
      <c r="K510" s="215">
        <f>I510*J511</f>
        <v>0</v>
      </c>
      <c r="L510" s="145"/>
    </row>
    <row r="511" spans="1:12" ht="321" customHeight="1">
      <c r="A511" s="157"/>
      <c r="B511" s="157"/>
      <c r="C511" s="161"/>
      <c r="D511" s="206"/>
      <c r="E511" s="224"/>
      <c r="F511" s="216"/>
      <c r="G511" s="159"/>
      <c r="H511" s="161"/>
      <c r="I511" s="206"/>
      <c r="J511" s="226"/>
      <c r="K511" s="216"/>
      <c r="L511" s="146"/>
    </row>
    <row r="512" spans="1:12" ht="398.25" customHeight="1">
      <c r="A512" s="156">
        <v>486</v>
      </c>
      <c r="B512" s="156"/>
      <c r="C512" s="160"/>
      <c r="D512" s="205"/>
      <c r="E512" s="223"/>
      <c r="F512" s="215"/>
      <c r="G512" s="221" t="s">
        <v>136</v>
      </c>
      <c r="H512" s="160" t="s">
        <v>23</v>
      </c>
      <c r="I512" s="205">
        <v>8</v>
      </c>
      <c r="J512" s="225"/>
      <c r="K512" s="215">
        <f>I512*J513</f>
        <v>0</v>
      </c>
      <c r="L512" s="145"/>
    </row>
    <row r="513" spans="1:12" ht="294.75" customHeight="1">
      <c r="A513" s="157"/>
      <c r="B513" s="157"/>
      <c r="C513" s="161"/>
      <c r="D513" s="206"/>
      <c r="E513" s="224"/>
      <c r="F513" s="216"/>
      <c r="G513" s="222"/>
      <c r="H513" s="161"/>
      <c r="I513" s="206"/>
      <c r="J513" s="226"/>
      <c r="K513" s="216"/>
      <c r="L513" s="146"/>
    </row>
    <row r="514" spans="1:12" ht="294.75" customHeight="1">
      <c r="A514" s="156">
        <v>487</v>
      </c>
      <c r="B514" s="156"/>
      <c r="C514" s="160"/>
      <c r="D514" s="205"/>
      <c r="E514" s="223"/>
      <c r="F514" s="215"/>
      <c r="G514" s="207" t="s">
        <v>456</v>
      </c>
      <c r="H514" s="160" t="s">
        <v>23</v>
      </c>
      <c r="I514" s="205">
        <v>3</v>
      </c>
      <c r="J514" s="225"/>
      <c r="K514" s="215">
        <f>I514*J515</f>
        <v>0</v>
      </c>
      <c r="L514" s="145"/>
    </row>
    <row r="515" spans="1:12" ht="287.25" customHeight="1">
      <c r="A515" s="157"/>
      <c r="B515" s="157"/>
      <c r="C515" s="161"/>
      <c r="D515" s="206"/>
      <c r="E515" s="224"/>
      <c r="F515" s="216"/>
      <c r="G515" s="208"/>
      <c r="H515" s="161"/>
      <c r="I515" s="206"/>
      <c r="J515" s="226"/>
      <c r="K515" s="216"/>
      <c r="L515" s="146"/>
    </row>
    <row r="516" spans="1:12" ht="33.6">
      <c r="A516" s="29">
        <v>488</v>
      </c>
      <c r="B516" s="30" t="s">
        <v>137</v>
      </c>
      <c r="C516" s="31" t="s">
        <v>12</v>
      </c>
      <c r="D516" s="38">
        <v>15</v>
      </c>
      <c r="E516" s="69"/>
      <c r="F516" s="61">
        <f t="shared" ref="F516:F519" si="132">E516*D516</f>
        <v>0</v>
      </c>
      <c r="G516" s="39"/>
      <c r="H516" s="29"/>
      <c r="I516" s="46"/>
      <c r="J516" s="68"/>
      <c r="K516" s="63"/>
      <c r="L516" s="36"/>
    </row>
    <row r="517" spans="1:12" ht="67.2">
      <c r="A517" s="29">
        <v>489</v>
      </c>
      <c r="B517" s="30" t="s">
        <v>154</v>
      </c>
      <c r="C517" s="31" t="s">
        <v>12</v>
      </c>
      <c r="D517" s="38">
        <v>15</v>
      </c>
      <c r="E517" s="69"/>
      <c r="F517" s="61">
        <f t="shared" si="132"/>
        <v>0</v>
      </c>
      <c r="G517" s="39"/>
      <c r="H517" s="29"/>
      <c r="I517" s="46"/>
      <c r="J517" s="68"/>
      <c r="K517" s="63"/>
      <c r="L517" s="36"/>
    </row>
    <row r="518" spans="1:12" ht="33.6">
      <c r="A518" s="29">
        <v>490</v>
      </c>
      <c r="B518" s="30" t="s">
        <v>138</v>
      </c>
      <c r="C518" s="31" t="s">
        <v>12</v>
      </c>
      <c r="D518" s="38">
        <v>5</v>
      </c>
      <c r="E518" s="69"/>
      <c r="F518" s="61">
        <f t="shared" si="132"/>
        <v>0</v>
      </c>
      <c r="G518" s="39"/>
      <c r="H518" s="29"/>
      <c r="I518" s="46"/>
      <c r="J518" s="68"/>
      <c r="K518" s="63"/>
      <c r="L518" s="36"/>
    </row>
    <row r="519" spans="1:12" ht="33.6">
      <c r="A519" s="29">
        <v>491</v>
      </c>
      <c r="B519" s="30" t="s">
        <v>155</v>
      </c>
      <c r="C519" s="31" t="s">
        <v>12</v>
      </c>
      <c r="D519" s="38">
        <v>15</v>
      </c>
      <c r="E519" s="69"/>
      <c r="F519" s="61">
        <f t="shared" si="132"/>
        <v>0</v>
      </c>
      <c r="G519" s="39"/>
      <c r="H519" s="29"/>
      <c r="I519" s="46"/>
      <c r="J519" s="68"/>
      <c r="K519" s="63"/>
      <c r="L519" s="36"/>
    </row>
    <row r="520" spans="1:12" ht="67.2">
      <c r="A520" s="29">
        <v>492</v>
      </c>
      <c r="B520" s="30"/>
      <c r="C520" s="31"/>
      <c r="D520" s="38"/>
      <c r="E520" s="69"/>
      <c r="F520" s="63"/>
      <c r="G520" s="30" t="s">
        <v>156</v>
      </c>
      <c r="H520" s="31" t="s">
        <v>12</v>
      </c>
      <c r="I520" s="38">
        <v>15</v>
      </c>
      <c r="J520" s="68"/>
      <c r="K520" s="63">
        <f t="shared" ref="K520" si="133">I520*J520</f>
        <v>0</v>
      </c>
      <c r="L520" s="36" t="s">
        <v>32</v>
      </c>
    </row>
    <row r="521" spans="1:12" ht="67.2">
      <c r="A521" s="29">
        <v>493</v>
      </c>
      <c r="B521" s="30" t="s">
        <v>160</v>
      </c>
      <c r="C521" s="31" t="s">
        <v>49</v>
      </c>
      <c r="D521" s="38">
        <v>1</v>
      </c>
      <c r="E521" s="69"/>
      <c r="F521" s="61">
        <f t="shared" ref="F521:F522" si="134">E521*D521</f>
        <v>0</v>
      </c>
      <c r="G521" s="39"/>
      <c r="H521" s="29"/>
      <c r="I521" s="46"/>
      <c r="J521" s="68"/>
      <c r="K521" s="63"/>
      <c r="L521" s="36"/>
    </row>
    <row r="522" spans="1:12" ht="33.6">
      <c r="A522" s="29">
        <v>494</v>
      </c>
      <c r="B522" s="47" t="s">
        <v>36</v>
      </c>
      <c r="C522" s="43" t="s">
        <v>12</v>
      </c>
      <c r="D522" s="44">
        <v>2</v>
      </c>
      <c r="E522" s="91"/>
      <c r="F522" s="61">
        <f t="shared" si="134"/>
        <v>0</v>
      </c>
      <c r="G522" s="39"/>
      <c r="H522" s="29"/>
      <c r="I522" s="46"/>
      <c r="J522" s="68"/>
      <c r="K522" s="63"/>
      <c r="L522" s="36"/>
    </row>
    <row r="523" spans="1:12" ht="33.6">
      <c r="A523" s="29">
        <v>495</v>
      </c>
      <c r="B523" s="47"/>
      <c r="C523" s="43"/>
      <c r="D523" s="44"/>
      <c r="E523" s="91"/>
      <c r="F523" s="63"/>
      <c r="G523" s="47" t="s">
        <v>37</v>
      </c>
      <c r="H523" s="43" t="s">
        <v>12</v>
      </c>
      <c r="I523" s="44">
        <v>2</v>
      </c>
      <c r="J523" s="91"/>
      <c r="K523" s="63">
        <f t="shared" ref="K523:K529" si="135">I523*J523</f>
        <v>0</v>
      </c>
      <c r="L523" s="36" t="s">
        <v>32</v>
      </c>
    </row>
    <row r="524" spans="1:12" ht="67.2">
      <c r="A524" s="29">
        <v>496</v>
      </c>
      <c r="B524" s="47"/>
      <c r="C524" s="43"/>
      <c r="D524" s="44"/>
      <c r="E524" s="91"/>
      <c r="F524" s="63"/>
      <c r="G524" s="47" t="s">
        <v>46</v>
      </c>
      <c r="H524" s="43" t="s">
        <v>12</v>
      </c>
      <c r="I524" s="44">
        <v>2</v>
      </c>
      <c r="J524" s="91"/>
      <c r="K524" s="63">
        <f t="shared" si="135"/>
        <v>0</v>
      </c>
      <c r="L524" s="36" t="s">
        <v>32</v>
      </c>
    </row>
    <row r="525" spans="1:12" ht="33.6">
      <c r="A525" s="29">
        <v>497</v>
      </c>
      <c r="B525" s="47"/>
      <c r="C525" s="43"/>
      <c r="D525" s="44"/>
      <c r="E525" s="91"/>
      <c r="F525" s="63"/>
      <c r="G525" s="48" t="s">
        <v>483</v>
      </c>
      <c r="H525" s="43" t="s">
        <v>12</v>
      </c>
      <c r="I525" s="44">
        <v>2</v>
      </c>
      <c r="J525" s="91"/>
      <c r="K525" s="63">
        <f t="shared" si="135"/>
        <v>0</v>
      </c>
      <c r="L525" s="36"/>
    </row>
    <row r="526" spans="1:12" ht="33.6">
      <c r="A526" s="29">
        <v>498</v>
      </c>
      <c r="B526" s="47"/>
      <c r="C526" s="43"/>
      <c r="D526" s="44"/>
      <c r="E526" s="91"/>
      <c r="F526" s="63"/>
      <c r="G526" s="48" t="s">
        <v>484</v>
      </c>
      <c r="H526" s="43" t="s">
        <v>12</v>
      </c>
      <c r="I526" s="44">
        <v>2</v>
      </c>
      <c r="J526" s="91"/>
      <c r="K526" s="63">
        <f t="shared" si="135"/>
        <v>0</v>
      </c>
      <c r="L526" s="36"/>
    </row>
    <row r="527" spans="1:12" ht="33.6">
      <c r="A527" s="29">
        <v>499</v>
      </c>
      <c r="B527" s="47"/>
      <c r="C527" s="43"/>
      <c r="D527" s="44"/>
      <c r="E527" s="91"/>
      <c r="F527" s="63"/>
      <c r="G527" s="48" t="s">
        <v>485</v>
      </c>
      <c r="H527" s="43" t="s">
        <v>12</v>
      </c>
      <c r="I527" s="44">
        <v>2</v>
      </c>
      <c r="J527" s="91"/>
      <c r="K527" s="63">
        <f t="shared" si="135"/>
        <v>0</v>
      </c>
      <c r="L527" s="36"/>
    </row>
    <row r="528" spans="1:12" ht="33.6">
      <c r="A528" s="29">
        <v>500</v>
      </c>
      <c r="B528" s="47"/>
      <c r="C528" s="43"/>
      <c r="D528" s="44"/>
      <c r="E528" s="91"/>
      <c r="F528" s="63"/>
      <c r="G528" s="47" t="s">
        <v>181</v>
      </c>
      <c r="H528" s="43" t="s">
        <v>12</v>
      </c>
      <c r="I528" s="44">
        <v>2</v>
      </c>
      <c r="J528" s="91"/>
      <c r="K528" s="63">
        <f t="shared" si="135"/>
        <v>0</v>
      </c>
      <c r="L528" s="36"/>
    </row>
    <row r="529" spans="1:12" ht="33.6">
      <c r="A529" s="29">
        <v>501</v>
      </c>
      <c r="B529" s="47"/>
      <c r="C529" s="43"/>
      <c r="D529" s="44"/>
      <c r="E529" s="91"/>
      <c r="F529" s="63"/>
      <c r="G529" s="47" t="s">
        <v>339</v>
      </c>
      <c r="H529" s="43" t="s">
        <v>12</v>
      </c>
      <c r="I529" s="44">
        <v>2</v>
      </c>
      <c r="J529" s="91"/>
      <c r="K529" s="63">
        <f t="shared" si="135"/>
        <v>0</v>
      </c>
      <c r="L529" s="36" t="s">
        <v>32</v>
      </c>
    </row>
    <row r="530" spans="1:12" ht="33.6">
      <c r="A530" s="29">
        <v>502</v>
      </c>
      <c r="B530" s="30" t="s">
        <v>144</v>
      </c>
      <c r="C530" s="31" t="s">
        <v>13</v>
      </c>
      <c r="D530" s="38">
        <v>100</v>
      </c>
      <c r="E530" s="69"/>
      <c r="F530" s="61">
        <f t="shared" ref="F530" si="136">E530*D530</f>
        <v>0</v>
      </c>
      <c r="G530" s="39"/>
      <c r="H530" s="29"/>
      <c r="I530" s="46"/>
      <c r="J530" s="68"/>
      <c r="K530" s="63"/>
      <c r="L530" s="36"/>
    </row>
    <row r="531" spans="1:12" ht="33.6">
      <c r="A531" s="29">
        <v>503</v>
      </c>
      <c r="B531" s="30"/>
      <c r="C531" s="31"/>
      <c r="D531" s="38"/>
      <c r="E531" s="69"/>
      <c r="F531" s="63"/>
      <c r="G531" s="30" t="s">
        <v>143</v>
      </c>
      <c r="H531" s="31" t="s">
        <v>12</v>
      </c>
      <c r="I531" s="38">
        <v>1000</v>
      </c>
      <c r="J531" s="68"/>
      <c r="K531" s="63">
        <f t="shared" ref="K531" si="137">I531*J531</f>
        <v>0</v>
      </c>
      <c r="L531" s="36"/>
    </row>
    <row r="532" spans="1:12" ht="33.6">
      <c r="A532" s="29">
        <v>504</v>
      </c>
      <c r="B532" s="39" t="s">
        <v>431</v>
      </c>
      <c r="C532" s="92" t="s">
        <v>11</v>
      </c>
      <c r="D532" s="41">
        <v>15</v>
      </c>
      <c r="E532" s="93"/>
      <c r="F532" s="63">
        <f>D532*E532</f>
        <v>0</v>
      </c>
      <c r="G532" s="74"/>
      <c r="H532" s="75"/>
      <c r="I532" s="76"/>
      <c r="J532" s="96"/>
      <c r="K532" s="96"/>
      <c r="L532" s="36"/>
    </row>
    <row r="533" spans="1:12" ht="67.2">
      <c r="A533" s="29">
        <v>505</v>
      </c>
      <c r="B533" s="30"/>
      <c r="C533" s="31"/>
      <c r="D533" s="38"/>
      <c r="E533" s="69"/>
      <c r="F533" s="63"/>
      <c r="G533" s="39" t="s">
        <v>432</v>
      </c>
      <c r="H533" s="92" t="s">
        <v>11</v>
      </c>
      <c r="I533" s="41">
        <v>15</v>
      </c>
      <c r="J533" s="93"/>
      <c r="K533" s="63">
        <f t="shared" ref="K533" si="138">I533*J533</f>
        <v>0</v>
      </c>
      <c r="L533" s="36"/>
    </row>
    <row r="534" spans="1:12" ht="33.6">
      <c r="A534" s="29">
        <v>506</v>
      </c>
      <c r="B534" s="30" t="s">
        <v>145</v>
      </c>
      <c r="C534" s="31" t="s">
        <v>48</v>
      </c>
      <c r="D534" s="38">
        <v>1</v>
      </c>
      <c r="E534" s="69"/>
      <c r="F534" s="61">
        <f t="shared" ref="F534" si="139">E534*D534</f>
        <v>0</v>
      </c>
      <c r="G534" s="39"/>
      <c r="H534" s="29"/>
      <c r="I534" s="97"/>
      <c r="J534" s="68"/>
      <c r="K534" s="63"/>
      <c r="L534" s="36"/>
    </row>
    <row r="535" spans="1:12" ht="33.6">
      <c r="A535" s="179" t="s">
        <v>466</v>
      </c>
      <c r="B535" s="180"/>
      <c r="C535" s="180"/>
      <c r="D535" s="180"/>
      <c r="E535" s="180"/>
      <c r="F535" s="180"/>
      <c r="G535" s="180"/>
      <c r="H535" s="180"/>
      <c r="I535" s="180"/>
      <c r="J535" s="180"/>
      <c r="K535" s="180"/>
      <c r="L535" s="180"/>
    </row>
    <row r="536" spans="1:12" ht="33.6">
      <c r="A536" s="36">
        <v>507</v>
      </c>
      <c r="B536" s="35" t="s">
        <v>161</v>
      </c>
      <c r="C536" s="43" t="s">
        <v>12</v>
      </c>
      <c r="D536" s="43">
        <v>75</v>
      </c>
      <c r="E536" s="68"/>
      <c r="F536" s="61">
        <f t="shared" ref="F536" si="140">E536*D536</f>
        <v>0</v>
      </c>
      <c r="G536" s="35"/>
      <c r="H536" s="29"/>
      <c r="I536" s="97"/>
      <c r="J536" s="68"/>
      <c r="K536" s="63"/>
      <c r="L536" s="36"/>
    </row>
    <row r="537" spans="1:12" ht="33.6">
      <c r="A537" s="36">
        <v>508</v>
      </c>
      <c r="B537" s="47"/>
      <c r="C537" s="43"/>
      <c r="D537" s="43"/>
      <c r="E537" s="68"/>
      <c r="F537" s="63"/>
      <c r="G537" s="47" t="s">
        <v>33</v>
      </c>
      <c r="H537" s="43" t="s">
        <v>12</v>
      </c>
      <c r="I537" s="44">
        <v>10</v>
      </c>
      <c r="J537" s="63"/>
      <c r="K537" s="63">
        <f t="shared" ref="K537:K544" si="141">I537*J537</f>
        <v>0</v>
      </c>
      <c r="L537" s="36" t="s">
        <v>32</v>
      </c>
    </row>
    <row r="538" spans="1:12" ht="33.6">
      <c r="A538" s="36">
        <v>509</v>
      </c>
      <c r="B538" s="47"/>
      <c r="C538" s="43"/>
      <c r="D538" s="43"/>
      <c r="E538" s="68"/>
      <c r="F538" s="63"/>
      <c r="G538" s="47" t="s">
        <v>34</v>
      </c>
      <c r="H538" s="43" t="s">
        <v>12</v>
      </c>
      <c r="I538" s="44">
        <v>30</v>
      </c>
      <c r="J538" s="68"/>
      <c r="K538" s="63">
        <f t="shared" si="141"/>
        <v>0</v>
      </c>
      <c r="L538" s="36" t="s">
        <v>32</v>
      </c>
    </row>
    <row r="539" spans="1:12" ht="33.6">
      <c r="A539" s="36">
        <v>510</v>
      </c>
      <c r="B539" s="47"/>
      <c r="C539" s="43"/>
      <c r="D539" s="43"/>
      <c r="E539" s="68"/>
      <c r="F539" s="63"/>
      <c r="G539" s="47" t="s">
        <v>35</v>
      </c>
      <c r="H539" s="43" t="s">
        <v>12</v>
      </c>
      <c r="I539" s="44">
        <v>6</v>
      </c>
      <c r="J539" s="68"/>
      <c r="K539" s="63">
        <f t="shared" si="141"/>
        <v>0</v>
      </c>
      <c r="L539" s="36" t="s">
        <v>32</v>
      </c>
    </row>
    <row r="540" spans="1:12" ht="33.6">
      <c r="A540" s="36">
        <v>511</v>
      </c>
      <c r="B540" s="48"/>
      <c r="C540" s="43"/>
      <c r="D540" s="43"/>
      <c r="E540" s="68"/>
      <c r="F540" s="63"/>
      <c r="G540" s="48" t="s">
        <v>162</v>
      </c>
      <c r="H540" s="43" t="s">
        <v>12</v>
      </c>
      <c r="I540" s="44">
        <v>1</v>
      </c>
      <c r="J540" s="68"/>
      <c r="K540" s="63">
        <f t="shared" si="141"/>
        <v>0</v>
      </c>
      <c r="L540" s="36" t="s">
        <v>32</v>
      </c>
    </row>
    <row r="541" spans="1:12" ht="33.6">
      <c r="A541" s="36">
        <v>512</v>
      </c>
      <c r="B541" s="48"/>
      <c r="C541" s="43"/>
      <c r="D541" s="43"/>
      <c r="E541" s="68"/>
      <c r="F541" s="63"/>
      <c r="G541" s="48" t="s">
        <v>163</v>
      </c>
      <c r="H541" s="43" t="s">
        <v>12</v>
      </c>
      <c r="I541" s="44">
        <v>25</v>
      </c>
      <c r="J541" s="68"/>
      <c r="K541" s="63">
        <f t="shared" si="141"/>
        <v>0</v>
      </c>
      <c r="L541" s="36" t="s">
        <v>32</v>
      </c>
    </row>
    <row r="542" spans="1:12" ht="33.6">
      <c r="A542" s="36">
        <v>513</v>
      </c>
      <c r="B542" s="48"/>
      <c r="C542" s="43"/>
      <c r="D542" s="43"/>
      <c r="E542" s="63"/>
      <c r="F542" s="63"/>
      <c r="G542" s="48" t="s">
        <v>164</v>
      </c>
      <c r="H542" s="43" t="s">
        <v>12</v>
      </c>
      <c r="I542" s="44">
        <v>10</v>
      </c>
      <c r="J542" s="68"/>
      <c r="K542" s="63">
        <f t="shared" si="141"/>
        <v>0</v>
      </c>
      <c r="L542" s="36" t="s">
        <v>32</v>
      </c>
    </row>
    <row r="543" spans="1:12" ht="33.6">
      <c r="A543" s="36">
        <v>514</v>
      </c>
      <c r="B543" s="48"/>
      <c r="C543" s="43"/>
      <c r="D543" s="43"/>
      <c r="E543" s="68"/>
      <c r="F543" s="63"/>
      <c r="G543" s="48" t="s">
        <v>165</v>
      </c>
      <c r="H543" s="43" t="s">
        <v>12</v>
      </c>
      <c r="I543" s="44">
        <v>3</v>
      </c>
      <c r="J543" s="68"/>
      <c r="K543" s="63">
        <f t="shared" si="141"/>
        <v>0</v>
      </c>
      <c r="L543" s="36" t="s">
        <v>32</v>
      </c>
    </row>
    <row r="544" spans="1:12" ht="33.6">
      <c r="A544" s="36">
        <v>515</v>
      </c>
      <c r="B544" s="48"/>
      <c r="C544" s="43"/>
      <c r="D544" s="43"/>
      <c r="E544" s="63"/>
      <c r="F544" s="63"/>
      <c r="G544" s="48" t="s">
        <v>166</v>
      </c>
      <c r="H544" s="43" t="s">
        <v>12</v>
      </c>
      <c r="I544" s="44">
        <v>1</v>
      </c>
      <c r="J544" s="68"/>
      <c r="K544" s="63">
        <f t="shared" si="141"/>
        <v>0</v>
      </c>
      <c r="L544" s="36" t="s">
        <v>32</v>
      </c>
    </row>
    <row r="545" spans="1:12" ht="67.2">
      <c r="A545" s="36">
        <v>516</v>
      </c>
      <c r="B545" s="30" t="s">
        <v>261</v>
      </c>
      <c r="C545" s="31" t="s">
        <v>11</v>
      </c>
      <c r="D545" s="98">
        <f>I546</f>
        <v>915</v>
      </c>
      <c r="E545" s="69"/>
      <c r="F545" s="61">
        <f t="shared" ref="F545" si="142">E545*D545</f>
        <v>0</v>
      </c>
      <c r="G545" s="39"/>
      <c r="H545" s="29"/>
      <c r="I545" s="46"/>
      <c r="J545" s="68"/>
      <c r="K545" s="63"/>
      <c r="L545" s="36"/>
    </row>
    <row r="546" spans="1:12" ht="33.6">
      <c r="A546" s="36">
        <v>517</v>
      </c>
      <c r="B546" s="30"/>
      <c r="C546" s="31"/>
      <c r="D546" s="98"/>
      <c r="E546" s="69"/>
      <c r="F546" s="63"/>
      <c r="G546" s="30" t="s">
        <v>184</v>
      </c>
      <c r="H546" s="31" t="s">
        <v>11</v>
      </c>
      <c r="I546" s="38">
        <v>915</v>
      </c>
      <c r="J546" s="63"/>
      <c r="K546" s="63">
        <f t="shared" ref="K546:K547" si="143">I546*J546</f>
        <v>0</v>
      </c>
      <c r="L546" s="36" t="s">
        <v>32</v>
      </c>
    </row>
    <row r="547" spans="1:12" ht="33.6">
      <c r="A547" s="36">
        <v>518</v>
      </c>
      <c r="B547" s="30"/>
      <c r="C547" s="31"/>
      <c r="D547" s="98"/>
      <c r="E547" s="69"/>
      <c r="F547" s="63"/>
      <c r="G547" s="39" t="s">
        <v>260</v>
      </c>
      <c r="H547" s="29" t="s">
        <v>11</v>
      </c>
      <c r="I547" s="46">
        <v>300</v>
      </c>
      <c r="J547" s="68"/>
      <c r="K547" s="63">
        <f t="shared" si="143"/>
        <v>0</v>
      </c>
      <c r="L547" s="36"/>
    </row>
    <row r="548" spans="1:12" ht="33.6">
      <c r="A548" s="36">
        <v>519</v>
      </c>
      <c r="B548" s="48" t="s">
        <v>467</v>
      </c>
      <c r="C548" s="43" t="s">
        <v>12</v>
      </c>
      <c r="D548" s="43">
        <v>25</v>
      </c>
      <c r="E548" s="63"/>
      <c r="F548" s="61">
        <f t="shared" ref="F548" si="144">E548*D548</f>
        <v>0</v>
      </c>
      <c r="G548" s="48"/>
      <c r="H548" s="43"/>
      <c r="I548" s="44"/>
      <c r="J548" s="68"/>
      <c r="K548" s="63"/>
      <c r="L548" s="36"/>
    </row>
    <row r="549" spans="1:12" ht="33.6">
      <c r="A549" s="36">
        <v>520</v>
      </c>
      <c r="B549" s="48"/>
      <c r="C549" s="43"/>
      <c r="D549" s="43"/>
      <c r="E549" s="63"/>
      <c r="F549" s="63"/>
      <c r="G549" s="48" t="s">
        <v>468</v>
      </c>
      <c r="H549" s="43" t="s">
        <v>12</v>
      </c>
      <c r="I549" s="44">
        <v>20</v>
      </c>
      <c r="J549" s="68"/>
      <c r="K549" s="63">
        <f t="shared" ref="K549:K550" si="145">I549*J549</f>
        <v>0</v>
      </c>
      <c r="L549" s="36" t="s">
        <v>32</v>
      </c>
    </row>
    <row r="550" spans="1:12" ht="67.2">
      <c r="A550" s="36">
        <v>521</v>
      </c>
      <c r="B550" s="48"/>
      <c r="C550" s="43"/>
      <c r="D550" s="43"/>
      <c r="E550" s="63"/>
      <c r="F550" s="63"/>
      <c r="G550" s="48" t="s">
        <v>476</v>
      </c>
      <c r="H550" s="43" t="s">
        <v>12</v>
      </c>
      <c r="I550" s="44">
        <v>2</v>
      </c>
      <c r="J550" s="68"/>
      <c r="K550" s="63">
        <f t="shared" si="145"/>
        <v>0</v>
      </c>
      <c r="L550" s="36" t="s">
        <v>32</v>
      </c>
    </row>
    <row r="551" spans="1:12" ht="67.2">
      <c r="A551" s="36">
        <v>522</v>
      </c>
      <c r="B551" s="48" t="s">
        <v>519</v>
      </c>
      <c r="C551" s="43" t="s">
        <v>12</v>
      </c>
      <c r="D551" s="43">
        <v>4</v>
      </c>
      <c r="E551" s="63"/>
      <c r="F551" s="61">
        <f t="shared" ref="F551" si="146">E551*D551</f>
        <v>0</v>
      </c>
      <c r="G551" s="48"/>
      <c r="H551" s="43"/>
      <c r="I551" s="44"/>
      <c r="J551" s="68"/>
      <c r="K551" s="63"/>
      <c r="L551" s="36"/>
    </row>
    <row r="552" spans="1:12" ht="67.2">
      <c r="A552" s="36">
        <v>523</v>
      </c>
      <c r="B552" s="48"/>
      <c r="C552" s="43"/>
      <c r="D552" s="43"/>
      <c r="E552" s="63"/>
      <c r="F552" s="63"/>
      <c r="G552" s="48" t="s">
        <v>476</v>
      </c>
      <c r="H552" s="43" t="s">
        <v>12</v>
      </c>
      <c r="I552" s="44">
        <v>4</v>
      </c>
      <c r="J552" s="68"/>
      <c r="K552" s="63">
        <f t="shared" ref="K552:K568" si="147">I552*J552</f>
        <v>0</v>
      </c>
      <c r="L552" s="36" t="s">
        <v>32</v>
      </c>
    </row>
    <row r="553" spans="1:12" ht="33.6">
      <c r="A553" s="36">
        <v>524</v>
      </c>
      <c r="B553" s="48" t="s">
        <v>469</v>
      </c>
      <c r="C553" s="43" t="s">
        <v>49</v>
      </c>
      <c r="D553" s="43">
        <v>1</v>
      </c>
      <c r="E553" s="63"/>
      <c r="F553" s="61">
        <f t="shared" ref="F553" si="148">E553*D553</f>
        <v>0</v>
      </c>
      <c r="G553" s="48" t="s">
        <v>485</v>
      </c>
      <c r="H553" s="43" t="s">
        <v>12</v>
      </c>
      <c r="I553" s="44">
        <v>1</v>
      </c>
      <c r="J553" s="68"/>
      <c r="K553" s="63">
        <f t="shared" si="147"/>
        <v>0</v>
      </c>
      <c r="L553" s="36"/>
    </row>
    <row r="554" spans="1:12" ht="33.6">
      <c r="A554" s="36">
        <v>525</v>
      </c>
      <c r="B554" s="48"/>
      <c r="C554" s="43"/>
      <c r="D554" s="43"/>
      <c r="E554" s="63"/>
      <c r="F554" s="63"/>
      <c r="G554" s="48" t="s">
        <v>472</v>
      </c>
      <c r="H554" s="43" t="s">
        <v>12</v>
      </c>
      <c r="I554" s="44">
        <v>1</v>
      </c>
      <c r="J554" s="68"/>
      <c r="K554" s="63">
        <f t="shared" si="147"/>
        <v>0</v>
      </c>
      <c r="L554" s="36"/>
    </row>
    <row r="555" spans="1:12" ht="33.6">
      <c r="A555" s="36">
        <v>526</v>
      </c>
      <c r="B555" s="48"/>
      <c r="C555" s="43"/>
      <c r="D555" s="43"/>
      <c r="E555" s="63"/>
      <c r="F555" s="63"/>
      <c r="G555" s="48" t="s">
        <v>483</v>
      </c>
      <c r="H555" s="43" t="s">
        <v>12</v>
      </c>
      <c r="I555" s="44">
        <v>3</v>
      </c>
      <c r="J555" s="68"/>
      <c r="K555" s="63">
        <f t="shared" si="147"/>
        <v>0</v>
      </c>
      <c r="L555" s="36"/>
    </row>
    <row r="556" spans="1:12" ht="33.6">
      <c r="A556" s="36">
        <v>527</v>
      </c>
      <c r="B556" s="48"/>
      <c r="C556" s="43"/>
      <c r="D556" s="43"/>
      <c r="E556" s="63"/>
      <c r="F556" s="63"/>
      <c r="G556" s="48" t="s">
        <v>470</v>
      </c>
      <c r="H556" s="43" t="s">
        <v>12</v>
      </c>
      <c r="I556" s="44">
        <v>1</v>
      </c>
      <c r="J556" s="68"/>
      <c r="K556" s="63">
        <f t="shared" si="147"/>
        <v>0</v>
      </c>
      <c r="L556" s="36" t="s">
        <v>32</v>
      </c>
    </row>
    <row r="557" spans="1:12" ht="33.6">
      <c r="A557" s="36">
        <v>528</v>
      </c>
      <c r="B557" s="48"/>
      <c r="C557" s="43"/>
      <c r="D557" s="43"/>
      <c r="E557" s="63"/>
      <c r="F557" s="63"/>
      <c r="G557" s="48" t="s">
        <v>471</v>
      </c>
      <c r="H557" s="43" t="s">
        <v>12</v>
      </c>
      <c r="I557" s="44">
        <v>1</v>
      </c>
      <c r="J557" s="68"/>
      <c r="K557" s="63">
        <f t="shared" si="147"/>
        <v>0</v>
      </c>
      <c r="L557" s="36" t="s">
        <v>32</v>
      </c>
    </row>
    <row r="558" spans="1:12" ht="33.6">
      <c r="A558" s="36">
        <v>529</v>
      </c>
      <c r="B558" s="48"/>
      <c r="C558" s="43"/>
      <c r="D558" s="43"/>
      <c r="E558" s="63"/>
      <c r="F558" s="63"/>
      <c r="G558" s="48" t="s">
        <v>481</v>
      </c>
      <c r="H558" s="43" t="s">
        <v>12</v>
      </c>
      <c r="I558" s="44">
        <v>1</v>
      </c>
      <c r="J558" s="68"/>
      <c r="K558" s="63">
        <f t="shared" si="147"/>
        <v>0</v>
      </c>
      <c r="L558" s="36"/>
    </row>
    <row r="559" spans="1:12" ht="33.6">
      <c r="A559" s="36">
        <v>530</v>
      </c>
      <c r="B559" s="48"/>
      <c r="C559" s="43"/>
      <c r="D559" s="43"/>
      <c r="E559" s="63"/>
      <c r="F559" s="63"/>
      <c r="G559" s="48" t="s">
        <v>486</v>
      </c>
      <c r="H559" s="43" t="s">
        <v>12</v>
      </c>
      <c r="I559" s="44">
        <v>10</v>
      </c>
      <c r="J559" s="68"/>
      <c r="K559" s="63">
        <f t="shared" si="147"/>
        <v>0</v>
      </c>
      <c r="L559" s="36"/>
    </row>
    <row r="560" spans="1:12" ht="67.2">
      <c r="A560" s="36">
        <v>531</v>
      </c>
      <c r="B560" s="48"/>
      <c r="C560" s="43"/>
      <c r="D560" s="43"/>
      <c r="E560" s="63"/>
      <c r="F560" s="63"/>
      <c r="G560" s="48" t="s">
        <v>46</v>
      </c>
      <c r="H560" s="43" t="s">
        <v>12</v>
      </c>
      <c r="I560" s="44">
        <v>2</v>
      </c>
      <c r="J560" s="68"/>
      <c r="K560" s="63">
        <f t="shared" si="147"/>
        <v>0</v>
      </c>
      <c r="L560" s="36" t="s">
        <v>32</v>
      </c>
    </row>
    <row r="561" spans="1:12" ht="33.6">
      <c r="A561" s="36">
        <v>532</v>
      </c>
      <c r="B561" s="48"/>
      <c r="C561" s="43"/>
      <c r="D561" s="43"/>
      <c r="E561" s="63"/>
      <c r="F561" s="63"/>
      <c r="G561" s="48" t="s">
        <v>473</v>
      </c>
      <c r="H561" s="43" t="s">
        <v>12</v>
      </c>
      <c r="I561" s="44">
        <v>1</v>
      </c>
      <c r="J561" s="68"/>
      <c r="K561" s="63">
        <f t="shared" si="147"/>
        <v>0</v>
      </c>
      <c r="L561" s="36" t="s">
        <v>32</v>
      </c>
    </row>
    <row r="562" spans="1:12" ht="33.6">
      <c r="A562" s="36">
        <v>533</v>
      </c>
      <c r="B562" s="48"/>
      <c r="C562" s="43"/>
      <c r="D562" s="43"/>
      <c r="E562" s="63"/>
      <c r="F562" s="63"/>
      <c r="G562" s="48" t="s">
        <v>484</v>
      </c>
      <c r="H562" s="43" t="s">
        <v>12</v>
      </c>
      <c r="I562" s="44">
        <v>10</v>
      </c>
      <c r="J562" s="68"/>
      <c r="K562" s="63">
        <f t="shared" si="147"/>
        <v>0</v>
      </c>
      <c r="L562" s="36"/>
    </row>
    <row r="563" spans="1:12" ht="33.6">
      <c r="A563" s="36">
        <v>534</v>
      </c>
      <c r="B563" s="48"/>
      <c r="C563" s="43"/>
      <c r="D563" s="43"/>
      <c r="E563" s="63"/>
      <c r="F563" s="63"/>
      <c r="G563" s="48" t="s">
        <v>477</v>
      </c>
      <c r="H563" s="43" t="s">
        <v>12</v>
      </c>
      <c r="I563" s="44">
        <v>1</v>
      </c>
      <c r="J563" s="68"/>
      <c r="K563" s="63">
        <f t="shared" si="147"/>
        <v>0</v>
      </c>
      <c r="L563" s="36" t="s">
        <v>32</v>
      </c>
    </row>
    <row r="564" spans="1:12" ht="33.6">
      <c r="A564" s="36">
        <v>535</v>
      </c>
      <c r="B564" s="48"/>
      <c r="C564" s="43"/>
      <c r="D564" s="43"/>
      <c r="E564" s="63"/>
      <c r="F564" s="63"/>
      <c r="G564" s="48" t="s">
        <v>474</v>
      </c>
      <c r="H564" s="43" t="s">
        <v>12</v>
      </c>
      <c r="I564" s="44">
        <v>1</v>
      </c>
      <c r="J564" s="68"/>
      <c r="K564" s="63">
        <f t="shared" si="147"/>
        <v>0</v>
      </c>
      <c r="L564" s="36" t="s">
        <v>32</v>
      </c>
    </row>
    <row r="565" spans="1:12" ht="67.2">
      <c r="A565" s="36">
        <v>536</v>
      </c>
      <c r="B565" s="48"/>
      <c r="C565" s="43"/>
      <c r="D565" s="43"/>
      <c r="E565" s="63"/>
      <c r="F565" s="63"/>
      <c r="G565" s="48" t="s">
        <v>475</v>
      </c>
      <c r="H565" s="43" t="s">
        <v>12</v>
      </c>
      <c r="I565" s="44">
        <v>1</v>
      </c>
      <c r="J565" s="68"/>
      <c r="K565" s="63">
        <f t="shared" si="147"/>
        <v>0</v>
      </c>
      <c r="L565" s="36" t="s">
        <v>32</v>
      </c>
    </row>
    <row r="566" spans="1:12" ht="33.6">
      <c r="A566" s="36">
        <v>537</v>
      </c>
      <c r="B566" s="48"/>
      <c r="C566" s="43"/>
      <c r="D566" s="43"/>
      <c r="E566" s="63"/>
      <c r="F566" s="63"/>
      <c r="G566" s="48" t="s">
        <v>478</v>
      </c>
      <c r="H566" s="43" t="s">
        <v>12</v>
      </c>
      <c r="I566" s="44">
        <v>1</v>
      </c>
      <c r="J566" s="68"/>
      <c r="K566" s="63">
        <f t="shared" si="147"/>
        <v>0</v>
      </c>
      <c r="L566" s="36" t="s">
        <v>32</v>
      </c>
    </row>
    <row r="567" spans="1:12" ht="33.6">
      <c r="A567" s="36">
        <v>538</v>
      </c>
      <c r="B567" s="48"/>
      <c r="C567" s="43"/>
      <c r="D567" s="43"/>
      <c r="E567" s="63"/>
      <c r="F567" s="63"/>
      <c r="G567" s="48" t="s">
        <v>279</v>
      </c>
      <c r="H567" s="43" t="s">
        <v>12</v>
      </c>
      <c r="I567" s="44">
        <v>1</v>
      </c>
      <c r="J567" s="68"/>
      <c r="K567" s="63">
        <f t="shared" si="147"/>
        <v>0</v>
      </c>
      <c r="L567" s="36"/>
    </row>
    <row r="568" spans="1:12" ht="33.6">
      <c r="A568" s="36">
        <v>539</v>
      </c>
      <c r="B568" s="48"/>
      <c r="C568" s="43"/>
      <c r="D568" s="43"/>
      <c r="E568" s="63"/>
      <c r="F568" s="63"/>
      <c r="G568" s="48" t="s">
        <v>487</v>
      </c>
      <c r="H568" s="43" t="s">
        <v>12</v>
      </c>
      <c r="I568" s="44">
        <v>3</v>
      </c>
      <c r="J568" s="68"/>
      <c r="K568" s="63">
        <f t="shared" si="147"/>
        <v>0</v>
      </c>
      <c r="L568" s="36"/>
    </row>
    <row r="569" spans="1:12" ht="33.6">
      <c r="A569" s="36">
        <v>540</v>
      </c>
      <c r="B569" s="48" t="s">
        <v>479</v>
      </c>
      <c r="C569" s="43" t="s">
        <v>12</v>
      </c>
      <c r="D569" s="43">
        <v>20</v>
      </c>
      <c r="E569" s="63"/>
      <c r="F569" s="61">
        <f t="shared" ref="F569" si="149">E569*D569</f>
        <v>0</v>
      </c>
      <c r="G569" s="48"/>
      <c r="H569" s="43"/>
      <c r="I569" s="44"/>
      <c r="J569" s="68"/>
      <c r="K569" s="63"/>
      <c r="L569" s="36"/>
    </row>
    <row r="570" spans="1:12" ht="33.6">
      <c r="A570" s="36">
        <v>541</v>
      </c>
      <c r="B570" s="48"/>
      <c r="C570" s="43"/>
      <c r="D570" s="43"/>
      <c r="E570" s="63"/>
      <c r="F570" s="63"/>
      <c r="G570" s="48" t="s">
        <v>482</v>
      </c>
      <c r="H570" s="43" t="s">
        <v>12</v>
      </c>
      <c r="I570" s="44">
        <v>6</v>
      </c>
      <c r="J570" s="68"/>
      <c r="K570" s="63">
        <f t="shared" ref="K570:K571" si="150">I570*J570</f>
        <v>0</v>
      </c>
      <c r="L570" s="36" t="s">
        <v>32</v>
      </c>
    </row>
    <row r="571" spans="1:12" ht="33.6">
      <c r="A571" s="36">
        <v>542</v>
      </c>
      <c r="B571" s="48"/>
      <c r="C571" s="43"/>
      <c r="D571" s="43"/>
      <c r="E571" s="63"/>
      <c r="F571" s="63"/>
      <c r="G571" s="48" t="s">
        <v>480</v>
      </c>
      <c r="H571" s="43" t="s">
        <v>12</v>
      </c>
      <c r="I571" s="44">
        <v>6</v>
      </c>
      <c r="J571" s="68"/>
      <c r="K571" s="63">
        <f t="shared" si="150"/>
        <v>0</v>
      </c>
      <c r="L571" s="36" t="s">
        <v>32</v>
      </c>
    </row>
    <row r="572" spans="1:12" ht="67.2">
      <c r="A572" s="36">
        <v>543</v>
      </c>
      <c r="B572" s="48" t="s">
        <v>561</v>
      </c>
      <c r="C572" s="43" t="s">
        <v>12</v>
      </c>
      <c r="D572" s="44">
        <v>2</v>
      </c>
      <c r="E572" s="63"/>
      <c r="F572" s="63"/>
      <c r="G572" s="48"/>
      <c r="H572" s="43"/>
      <c r="I572" s="44"/>
      <c r="J572" s="68"/>
      <c r="K572" s="63"/>
      <c r="L572" s="36"/>
    </row>
    <row r="573" spans="1:12" ht="245.25" customHeight="1">
      <c r="A573" s="36">
        <v>544</v>
      </c>
      <c r="B573" s="48"/>
      <c r="C573" s="43"/>
      <c r="D573" s="43"/>
      <c r="E573" s="63"/>
      <c r="F573" s="63"/>
      <c r="G573" s="110" t="s">
        <v>562</v>
      </c>
      <c r="H573" s="43" t="s">
        <v>12</v>
      </c>
      <c r="I573" s="44">
        <v>2</v>
      </c>
      <c r="J573" s="68"/>
      <c r="K573" s="63"/>
      <c r="L573" s="36"/>
    </row>
    <row r="574" spans="1:12" ht="33.6">
      <c r="A574" s="36">
        <v>545</v>
      </c>
      <c r="B574" s="48" t="s">
        <v>563</v>
      </c>
      <c r="C574" s="43" t="s">
        <v>12</v>
      </c>
      <c r="D574" s="44">
        <v>1</v>
      </c>
      <c r="E574" s="63"/>
      <c r="F574" s="63"/>
      <c r="G574" s="48"/>
      <c r="H574" s="43"/>
      <c r="I574" s="44"/>
      <c r="J574" s="68"/>
      <c r="K574" s="63"/>
      <c r="L574" s="36"/>
    </row>
    <row r="575" spans="1:12" ht="33.6">
      <c r="A575" s="36">
        <v>546</v>
      </c>
      <c r="B575" s="48"/>
      <c r="C575" s="43"/>
      <c r="D575" s="44"/>
      <c r="E575" s="63"/>
      <c r="F575" s="63"/>
      <c r="G575" s="48" t="s">
        <v>564</v>
      </c>
      <c r="H575" s="43" t="s">
        <v>12</v>
      </c>
      <c r="I575" s="44">
        <v>1</v>
      </c>
      <c r="J575" s="68"/>
      <c r="K575" s="63"/>
      <c r="L575" s="36"/>
    </row>
    <row r="576" spans="1:12" ht="33.6">
      <c r="A576" s="36">
        <v>547</v>
      </c>
      <c r="B576" s="48"/>
      <c r="C576" s="43"/>
      <c r="D576" s="43"/>
      <c r="E576" s="63"/>
      <c r="F576" s="63"/>
      <c r="G576" s="48" t="s">
        <v>565</v>
      </c>
      <c r="H576" s="43" t="s">
        <v>12</v>
      </c>
      <c r="I576" s="44">
        <v>1</v>
      </c>
      <c r="J576" s="68"/>
      <c r="K576" s="63"/>
      <c r="L576" s="36"/>
    </row>
    <row r="577" spans="1:12" ht="67.2">
      <c r="A577" s="36">
        <v>548</v>
      </c>
      <c r="B577" s="48" t="s">
        <v>488</v>
      </c>
      <c r="C577" s="43" t="s">
        <v>12</v>
      </c>
      <c r="D577" s="43">
        <v>20</v>
      </c>
      <c r="E577" s="63"/>
      <c r="F577" s="61">
        <f t="shared" ref="F577" si="151">E577*D577</f>
        <v>0</v>
      </c>
      <c r="G577" s="48"/>
      <c r="H577" s="43"/>
      <c r="I577" s="44"/>
      <c r="J577" s="68"/>
      <c r="K577" s="63"/>
      <c r="L577" s="36"/>
    </row>
    <row r="578" spans="1:12" ht="33.6">
      <c r="A578" s="179" t="s">
        <v>572</v>
      </c>
      <c r="B578" s="180"/>
      <c r="C578" s="180"/>
      <c r="D578" s="180"/>
      <c r="E578" s="180"/>
      <c r="F578" s="180"/>
      <c r="G578" s="180"/>
      <c r="H578" s="180"/>
      <c r="I578" s="180"/>
      <c r="J578" s="180"/>
      <c r="K578" s="180"/>
      <c r="L578" s="180"/>
    </row>
    <row r="579" spans="1:12" ht="33.6">
      <c r="A579" s="92">
        <v>549</v>
      </c>
      <c r="B579" s="100" t="s">
        <v>566</v>
      </c>
      <c r="C579" s="92" t="s">
        <v>8</v>
      </c>
      <c r="D579" s="92">
        <v>20</v>
      </c>
      <c r="E579" s="92"/>
      <c r="F579" s="61">
        <f t="shared" ref="F579:F580" si="152">E579*D579</f>
        <v>0</v>
      </c>
      <c r="G579" s="92"/>
      <c r="H579" s="92"/>
      <c r="I579" s="92"/>
      <c r="J579" s="92"/>
      <c r="K579" s="92"/>
      <c r="L579" s="92"/>
    </row>
    <row r="580" spans="1:12" ht="100.8">
      <c r="A580" s="92">
        <v>550</v>
      </c>
      <c r="B580" s="21" t="s">
        <v>555</v>
      </c>
      <c r="C580" s="22" t="s">
        <v>13</v>
      </c>
      <c r="D580" s="42">
        <v>0.8</v>
      </c>
      <c r="E580" s="101"/>
      <c r="F580" s="61">
        <f t="shared" si="152"/>
        <v>0</v>
      </c>
      <c r="G580" s="92"/>
      <c r="H580" s="92"/>
      <c r="I580" s="92"/>
      <c r="J580" s="92"/>
      <c r="K580" s="92"/>
      <c r="L580" s="92"/>
    </row>
    <row r="581" spans="1:12" ht="67.2">
      <c r="A581" s="92">
        <v>551</v>
      </c>
      <c r="B581" s="21" t="s">
        <v>568</v>
      </c>
      <c r="C581" s="22" t="s">
        <v>13</v>
      </c>
      <c r="D581" s="42">
        <v>0.6</v>
      </c>
      <c r="E581" s="60"/>
      <c r="F581" s="61">
        <f t="shared" ref="F581" si="153">E581*D581</f>
        <v>0</v>
      </c>
      <c r="G581" s="21"/>
      <c r="H581" s="22"/>
      <c r="I581" s="42"/>
      <c r="J581" s="61"/>
      <c r="K581" s="63"/>
      <c r="L581" s="92"/>
    </row>
    <row r="582" spans="1:12" ht="33.6">
      <c r="A582" s="92">
        <v>552</v>
      </c>
      <c r="B582" s="100"/>
      <c r="C582" s="92"/>
      <c r="D582" s="92"/>
      <c r="E582" s="92"/>
      <c r="F582" s="92"/>
      <c r="G582" s="21" t="s">
        <v>96</v>
      </c>
      <c r="H582" s="22" t="s">
        <v>13</v>
      </c>
      <c r="I582" s="42">
        <v>1.2</v>
      </c>
      <c r="J582" s="61"/>
      <c r="K582" s="63">
        <f t="shared" ref="K582" si="154">I582*J582</f>
        <v>0</v>
      </c>
      <c r="L582" s="92"/>
    </row>
    <row r="583" spans="1:12" ht="33.6">
      <c r="A583" s="92">
        <v>553</v>
      </c>
      <c r="B583" s="30" t="s">
        <v>573</v>
      </c>
      <c r="C583" s="31" t="s">
        <v>8</v>
      </c>
      <c r="D583" s="38">
        <v>20</v>
      </c>
      <c r="E583" s="69"/>
      <c r="F583" s="61">
        <f t="shared" ref="F583" si="155">E583*D583</f>
        <v>0</v>
      </c>
      <c r="G583" s="39"/>
      <c r="H583" s="29"/>
      <c r="I583" s="46"/>
      <c r="J583" s="68"/>
      <c r="K583" s="63"/>
      <c r="L583" s="92"/>
    </row>
    <row r="584" spans="1:12" ht="33.6">
      <c r="A584" s="92">
        <v>554</v>
      </c>
      <c r="B584" s="30"/>
      <c r="C584" s="31"/>
      <c r="D584" s="38"/>
      <c r="E584" s="69"/>
      <c r="F584" s="63"/>
      <c r="G584" s="39" t="s">
        <v>239</v>
      </c>
      <c r="H584" s="29" t="s">
        <v>10</v>
      </c>
      <c r="I584" s="46">
        <f>0.1*D583</f>
        <v>2</v>
      </c>
      <c r="J584" s="68"/>
      <c r="K584" s="63">
        <f t="shared" ref="K584:K591" si="156">I584*J584</f>
        <v>0</v>
      </c>
      <c r="L584" s="92"/>
    </row>
    <row r="585" spans="1:12" ht="33.6">
      <c r="A585" s="92">
        <v>555</v>
      </c>
      <c r="B585" s="30"/>
      <c r="C585" s="31"/>
      <c r="D585" s="38"/>
      <c r="E585" s="69"/>
      <c r="F585" s="63"/>
      <c r="G585" s="39" t="s">
        <v>567</v>
      </c>
      <c r="H585" s="29" t="s">
        <v>8</v>
      </c>
      <c r="I585" s="46">
        <f>D583*1.1</f>
        <v>22</v>
      </c>
      <c r="J585" s="68"/>
      <c r="K585" s="63">
        <f t="shared" si="156"/>
        <v>0</v>
      </c>
      <c r="L585" s="92"/>
    </row>
    <row r="586" spans="1:12" ht="33.6">
      <c r="A586" s="92">
        <v>556</v>
      </c>
      <c r="B586" s="30"/>
      <c r="C586" s="31"/>
      <c r="D586" s="38"/>
      <c r="E586" s="69"/>
      <c r="F586" s="63"/>
      <c r="G586" s="30" t="s">
        <v>241</v>
      </c>
      <c r="H586" s="31" t="s">
        <v>12</v>
      </c>
      <c r="I586" s="38">
        <f>D583*6</f>
        <v>120</v>
      </c>
      <c r="J586" s="68"/>
      <c r="K586" s="63">
        <f t="shared" si="156"/>
        <v>0</v>
      </c>
      <c r="L586" s="92"/>
    </row>
    <row r="587" spans="1:12" ht="33.6">
      <c r="A587" s="92">
        <v>557</v>
      </c>
      <c r="B587" s="30"/>
      <c r="C587" s="31"/>
      <c r="D587" s="38"/>
      <c r="E587" s="69"/>
      <c r="F587" s="63"/>
      <c r="G587" s="30" t="s">
        <v>215</v>
      </c>
      <c r="H587" s="31" t="s">
        <v>9</v>
      </c>
      <c r="I587" s="32">
        <f>D583*0.005</f>
        <v>0.1</v>
      </c>
      <c r="J587" s="68"/>
      <c r="K587" s="63">
        <f t="shared" si="156"/>
        <v>0</v>
      </c>
      <c r="L587" s="92"/>
    </row>
    <row r="588" spans="1:12" ht="33.6">
      <c r="A588" s="92">
        <v>558</v>
      </c>
      <c r="B588" s="30"/>
      <c r="C588" s="31"/>
      <c r="D588" s="38"/>
      <c r="E588" s="69"/>
      <c r="F588" s="63"/>
      <c r="G588" s="30" t="s">
        <v>441</v>
      </c>
      <c r="H588" s="31" t="s">
        <v>8</v>
      </c>
      <c r="I588" s="32">
        <v>25</v>
      </c>
      <c r="J588" s="68"/>
      <c r="K588" s="63">
        <f t="shared" si="156"/>
        <v>0</v>
      </c>
      <c r="L588" s="92"/>
    </row>
    <row r="589" spans="1:12" ht="67.2">
      <c r="A589" s="92">
        <v>559</v>
      </c>
      <c r="B589" s="30"/>
      <c r="C589" s="31"/>
      <c r="D589" s="38"/>
      <c r="E589" s="69"/>
      <c r="F589" s="63"/>
      <c r="G589" s="30" t="s">
        <v>242</v>
      </c>
      <c r="H589" s="29" t="s">
        <v>13</v>
      </c>
      <c r="I589" s="46">
        <f>D583*0.152</f>
        <v>3.04</v>
      </c>
      <c r="J589" s="68"/>
      <c r="K589" s="63">
        <f t="shared" si="156"/>
        <v>0</v>
      </c>
      <c r="L589" s="92"/>
    </row>
    <row r="590" spans="1:12" ht="33.6">
      <c r="A590" s="92">
        <v>560</v>
      </c>
      <c r="B590" s="30"/>
      <c r="C590" s="31"/>
      <c r="D590" s="38"/>
      <c r="E590" s="69"/>
      <c r="F590" s="63"/>
      <c r="G590" s="39" t="s">
        <v>251</v>
      </c>
      <c r="H590" s="29" t="s">
        <v>11</v>
      </c>
      <c r="I590" s="46">
        <v>10</v>
      </c>
      <c r="J590" s="68"/>
      <c r="K590" s="63">
        <f t="shared" si="156"/>
        <v>0</v>
      </c>
      <c r="L590" s="92"/>
    </row>
    <row r="591" spans="1:12" ht="33.6">
      <c r="A591" s="92">
        <v>561</v>
      </c>
      <c r="B591" s="30"/>
      <c r="C591" s="31"/>
      <c r="D591" s="38"/>
      <c r="E591" s="69"/>
      <c r="F591" s="63"/>
      <c r="G591" s="39" t="s">
        <v>243</v>
      </c>
      <c r="H591" s="29" t="s">
        <v>11</v>
      </c>
      <c r="I591" s="46">
        <v>20</v>
      </c>
      <c r="J591" s="68"/>
      <c r="K591" s="63">
        <f t="shared" si="156"/>
        <v>0</v>
      </c>
      <c r="L591" s="92"/>
    </row>
    <row r="592" spans="1:12" ht="33.6">
      <c r="A592" s="92">
        <v>562</v>
      </c>
      <c r="B592" s="30" t="s">
        <v>264</v>
      </c>
      <c r="C592" s="31" t="s">
        <v>8</v>
      </c>
      <c r="D592" s="38">
        <v>20</v>
      </c>
      <c r="E592" s="69"/>
      <c r="F592" s="61">
        <f t="shared" ref="F592" si="157">E592*D592</f>
        <v>0</v>
      </c>
      <c r="G592" s="39"/>
      <c r="H592" s="29"/>
      <c r="I592" s="46"/>
      <c r="J592" s="68"/>
      <c r="K592" s="63"/>
      <c r="L592" s="92"/>
    </row>
    <row r="593" spans="1:12" ht="33.6">
      <c r="A593" s="92">
        <v>563</v>
      </c>
      <c r="B593" s="30"/>
      <c r="C593" s="31"/>
      <c r="D593" s="38"/>
      <c r="E593" s="69"/>
      <c r="F593" s="63"/>
      <c r="G593" s="39" t="s">
        <v>263</v>
      </c>
      <c r="H593" s="29" t="s">
        <v>9</v>
      </c>
      <c r="I593" s="46">
        <f>D592*1.7*8</f>
        <v>272</v>
      </c>
      <c r="J593" s="68"/>
      <c r="K593" s="63">
        <f t="shared" ref="K593" si="158">I593*J593</f>
        <v>0</v>
      </c>
      <c r="L593" s="92"/>
    </row>
    <row r="594" spans="1:12" ht="33.6">
      <c r="A594" s="92">
        <v>564</v>
      </c>
      <c r="B594" s="30" t="s">
        <v>569</v>
      </c>
      <c r="C594" s="31" t="s">
        <v>8</v>
      </c>
      <c r="D594" s="38">
        <v>20</v>
      </c>
      <c r="E594" s="69"/>
      <c r="F594" s="63"/>
      <c r="G594" s="39"/>
      <c r="H594" s="29"/>
      <c r="I594" s="46"/>
      <c r="J594" s="68"/>
      <c r="K594" s="63"/>
      <c r="L594" s="92"/>
    </row>
    <row r="595" spans="1:12" ht="33.6">
      <c r="A595" s="92">
        <v>565</v>
      </c>
      <c r="B595" s="30"/>
      <c r="C595" s="31"/>
      <c r="D595" s="38"/>
      <c r="E595" s="69"/>
      <c r="F595" s="63"/>
      <c r="G595" s="39" t="s">
        <v>570</v>
      </c>
      <c r="H595" s="29" t="s">
        <v>9</v>
      </c>
      <c r="I595" s="46">
        <f>0.2*D594</f>
        <v>4</v>
      </c>
      <c r="J595" s="68"/>
      <c r="K595" s="63">
        <f t="shared" ref="K595:K596" si="159">I595*J595</f>
        <v>0</v>
      </c>
      <c r="L595" s="92"/>
    </row>
    <row r="596" spans="1:12" ht="67.2">
      <c r="A596" s="92">
        <v>566</v>
      </c>
      <c r="B596" s="30"/>
      <c r="C596" s="31"/>
      <c r="D596" s="38"/>
      <c r="E596" s="69"/>
      <c r="F596" s="63"/>
      <c r="G596" s="39" t="s">
        <v>571</v>
      </c>
      <c r="H596" s="29" t="s">
        <v>9</v>
      </c>
      <c r="I596" s="46">
        <f>0.4*D594</f>
        <v>8</v>
      </c>
      <c r="J596" s="68"/>
      <c r="K596" s="63">
        <f t="shared" si="159"/>
        <v>0</v>
      </c>
      <c r="L596" s="92"/>
    </row>
    <row r="597" spans="1:12" ht="33.6">
      <c r="A597" s="92">
        <v>567</v>
      </c>
      <c r="B597" s="30" t="s">
        <v>318</v>
      </c>
      <c r="C597" s="31" t="s">
        <v>320</v>
      </c>
      <c r="D597" s="38">
        <v>2</v>
      </c>
      <c r="E597" s="68"/>
      <c r="F597" s="61">
        <f t="shared" ref="F597" si="160">E597*D597</f>
        <v>0</v>
      </c>
      <c r="G597" s="30"/>
      <c r="H597" s="31"/>
      <c r="I597" s="38"/>
      <c r="J597" s="68"/>
      <c r="K597" s="63"/>
      <c r="L597" s="92"/>
    </row>
    <row r="598" spans="1:12" ht="409.6">
      <c r="A598" s="92">
        <v>568</v>
      </c>
      <c r="B598" s="47"/>
      <c r="C598" s="43"/>
      <c r="D598" s="44"/>
      <c r="E598" s="91"/>
      <c r="F598" s="91" t="str">
        <f t="shared" ref="F598" si="161">IF(ISBLANK(D598),"",E598*D598)</f>
        <v/>
      </c>
      <c r="G598" s="55" t="s">
        <v>574</v>
      </c>
      <c r="H598" s="31" t="s">
        <v>320</v>
      </c>
      <c r="I598" s="38">
        <v>2</v>
      </c>
      <c r="J598" s="68"/>
      <c r="K598" s="63">
        <f t="shared" ref="K598:K600" si="162">I598*J598</f>
        <v>0</v>
      </c>
      <c r="L598" s="92"/>
    </row>
    <row r="599" spans="1:12" ht="33.6">
      <c r="A599" s="92">
        <v>569</v>
      </c>
      <c r="B599" s="47"/>
      <c r="C599" s="43"/>
      <c r="D599" s="44"/>
      <c r="E599" s="91"/>
      <c r="F599" s="91"/>
      <c r="G599" s="55" t="s">
        <v>332</v>
      </c>
      <c r="H599" s="31" t="s">
        <v>12</v>
      </c>
      <c r="I599" s="38">
        <v>2</v>
      </c>
      <c r="J599" s="68"/>
      <c r="K599" s="63">
        <f t="shared" si="162"/>
        <v>0</v>
      </c>
      <c r="L599" s="92"/>
    </row>
    <row r="600" spans="1:12" ht="33.6">
      <c r="A600" s="92">
        <v>570</v>
      </c>
      <c r="B600" s="47"/>
      <c r="C600" s="43"/>
      <c r="D600" s="44"/>
      <c r="E600" s="91"/>
      <c r="F600" s="91"/>
      <c r="G600" s="55" t="s">
        <v>334</v>
      </c>
      <c r="H600" s="31" t="s">
        <v>12</v>
      </c>
      <c r="I600" s="38">
        <v>2</v>
      </c>
      <c r="J600" s="68"/>
      <c r="K600" s="63">
        <f t="shared" si="162"/>
        <v>0</v>
      </c>
      <c r="L600" s="92"/>
    </row>
    <row r="601" spans="1:12" ht="33.6">
      <c r="A601" s="92">
        <v>571</v>
      </c>
      <c r="B601" s="100" t="s">
        <v>414</v>
      </c>
      <c r="C601" s="92" t="s">
        <v>12</v>
      </c>
      <c r="D601" s="41">
        <v>40</v>
      </c>
      <c r="E601" s="93"/>
      <c r="F601" s="61">
        <f t="shared" ref="F601:F602" si="163">E601*D601</f>
        <v>0</v>
      </c>
      <c r="G601" s="92"/>
      <c r="H601" s="92"/>
      <c r="I601" s="102"/>
      <c r="J601" s="93"/>
      <c r="K601" s="93"/>
      <c r="L601" s="92"/>
    </row>
    <row r="602" spans="1:12" ht="67.2">
      <c r="A602" s="92">
        <v>572</v>
      </c>
      <c r="B602" s="30" t="s">
        <v>363</v>
      </c>
      <c r="C602" s="31" t="s">
        <v>11</v>
      </c>
      <c r="D602" s="38">
        <v>320</v>
      </c>
      <c r="E602" s="68"/>
      <c r="F602" s="61">
        <f t="shared" si="163"/>
        <v>0</v>
      </c>
      <c r="G602" s="35"/>
      <c r="H602" s="36"/>
      <c r="I602" s="37"/>
      <c r="J602" s="63"/>
      <c r="K602" s="63"/>
      <c r="L602" s="36"/>
    </row>
    <row r="603" spans="1:12" ht="67.2">
      <c r="A603" s="92">
        <v>573</v>
      </c>
      <c r="B603" s="30"/>
      <c r="C603" s="31"/>
      <c r="D603" s="38"/>
      <c r="E603" s="68"/>
      <c r="F603" s="63"/>
      <c r="G603" s="30" t="s">
        <v>167</v>
      </c>
      <c r="H603" s="31" t="s">
        <v>11</v>
      </c>
      <c r="I603" s="38">
        <v>220</v>
      </c>
      <c r="J603" s="63"/>
      <c r="K603" s="63">
        <f t="shared" ref="K603:K610" si="164">I603*J603</f>
        <v>0</v>
      </c>
      <c r="L603" s="36" t="s">
        <v>32</v>
      </c>
    </row>
    <row r="604" spans="1:12" ht="33.6">
      <c r="A604" s="92">
        <v>574</v>
      </c>
      <c r="B604" s="30"/>
      <c r="C604" s="31"/>
      <c r="D604" s="38"/>
      <c r="E604" s="68"/>
      <c r="F604" s="63"/>
      <c r="G604" s="30" t="s">
        <v>340</v>
      </c>
      <c r="H604" s="31" t="s">
        <v>12</v>
      </c>
      <c r="I604" s="38">
        <v>14</v>
      </c>
      <c r="J604" s="63"/>
      <c r="K604" s="63">
        <f t="shared" si="164"/>
        <v>0</v>
      </c>
      <c r="L604" s="36" t="s">
        <v>32</v>
      </c>
    </row>
    <row r="605" spans="1:12" ht="67.2">
      <c r="A605" s="92">
        <v>575</v>
      </c>
      <c r="B605" s="30"/>
      <c r="C605" s="31"/>
      <c r="D605" s="38"/>
      <c r="E605" s="68"/>
      <c r="F605" s="63"/>
      <c r="G605" s="30" t="s">
        <v>341</v>
      </c>
      <c r="H605" s="31" t="s">
        <v>12</v>
      </c>
      <c r="I605" s="38">
        <v>220</v>
      </c>
      <c r="J605" s="63"/>
      <c r="K605" s="63">
        <f t="shared" si="164"/>
        <v>0</v>
      </c>
      <c r="L605" s="36" t="s">
        <v>32</v>
      </c>
    </row>
    <row r="606" spans="1:12" ht="67.2">
      <c r="A606" s="92">
        <v>576</v>
      </c>
      <c r="B606" s="30"/>
      <c r="C606" s="31"/>
      <c r="D606" s="38"/>
      <c r="E606" s="68"/>
      <c r="F606" s="63"/>
      <c r="G606" s="30" t="s">
        <v>342</v>
      </c>
      <c r="H606" s="31" t="s">
        <v>12</v>
      </c>
      <c r="I606" s="38">
        <v>30</v>
      </c>
      <c r="J606" s="63"/>
      <c r="K606" s="63">
        <f t="shared" si="164"/>
        <v>0</v>
      </c>
      <c r="L606" s="36" t="s">
        <v>32</v>
      </c>
    </row>
    <row r="607" spans="1:12" ht="67.2">
      <c r="A607" s="92">
        <v>577</v>
      </c>
      <c r="B607" s="30"/>
      <c r="C607" s="31"/>
      <c r="D607" s="38"/>
      <c r="E607" s="68"/>
      <c r="F607" s="63"/>
      <c r="G607" s="30" t="s">
        <v>343</v>
      </c>
      <c r="H607" s="31" t="s">
        <v>12</v>
      </c>
      <c r="I607" s="38">
        <v>30</v>
      </c>
      <c r="J607" s="63"/>
      <c r="K607" s="63">
        <f t="shared" si="164"/>
        <v>0</v>
      </c>
      <c r="L607" s="36" t="s">
        <v>32</v>
      </c>
    </row>
    <row r="608" spans="1:12" ht="33.6">
      <c r="A608" s="92">
        <v>578</v>
      </c>
      <c r="B608" s="30"/>
      <c r="C608" s="31"/>
      <c r="D608" s="38"/>
      <c r="E608" s="68"/>
      <c r="F608" s="63"/>
      <c r="G608" s="30" t="s">
        <v>346</v>
      </c>
      <c r="H608" s="31" t="s">
        <v>12</v>
      </c>
      <c r="I608" s="38">
        <v>2</v>
      </c>
      <c r="J608" s="63"/>
      <c r="K608" s="63">
        <f t="shared" si="164"/>
        <v>0</v>
      </c>
      <c r="L608" s="36"/>
    </row>
    <row r="609" spans="1:12" ht="33.6">
      <c r="A609" s="92">
        <v>579</v>
      </c>
      <c r="B609" s="30"/>
      <c r="C609" s="31"/>
      <c r="D609" s="38"/>
      <c r="E609" s="68"/>
      <c r="F609" s="63"/>
      <c r="G609" s="30" t="s">
        <v>347</v>
      </c>
      <c r="H609" s="31" t="s">
        <v>12</v>
      </c>
      <c r="I609" s="38">
        <v>65</v>
      </c>
      <c r="J609" s="63"/>
      <c r="K609" s="63">
        <f t="shared" si="164"/>
        <v>0</v>
      </c>
      <c r="L609" s="36" t="s">
        <v>32</v>
      </c>
    </row>
    <row r="610" spans="1:12" ht="33.6">
      <c r="A610" s="92">
        <v>580</v>
      </c>
      <c r="B610" s="30"/>
      <c r="C610" s="31"/>
      <c r="D610" s="38"/>
      <c r="E610" s="68"/>
      <c r="F610" s="63"/>
      <c r="G610" s="30" t="s">
        <v>349</v>
      </c>
      <c r="H610" s="31" t="s">
        <v>12</v>
      </c>
      <c r="I610" s="38">
        <v>1000</v>
      </c>
      <c r="J610" s="63"/>
      <c r="K610" s="63">
        <f t="shared" si="164"/>
        <v>0</v>
      </c>
      <c r="L610" s="36" t="s">
        <v>32</v>
      </c>
    </row>
    <row r="611" spans="1:12" ht="33.6">
      <c r="A611" s="92">
        <v>581</v>
      </c>
      <c r="B611" s="30"/>
      <c r="C611" s="31"/>
      <c r="D611" s="38"/>
      <c r="E611" s="68"/>
      <c r="F611" s="63"/>
      <c r="G611" s="30" t="s">
        <v>350</v>
      </c>
      <c r="H611" s="31"/>
      <c r="I611" s="38"/>
      <c r="J611" s="63"/>
      <c r="K611" s="63"/>
      <c r="L611" s="36" t="s">
        <v>32</v>
      </c>
    </row>
    <row r="612" spans="1:12" ht="67.2">
      <c r="A612" s="92">
        <v>582</v>
      </c>
      <c r="B612" s="30"/>
      <c r="C612" s="31"/>
      <c r="D612" s="38"/>
      <c r="E612" s="68"/>
      <c r="F612" s="63"/>
      <c r="G612" s="30" t="s">
        <v>348</v>
      </c>
      <c r="H612" s="31" t="s">
        <v>49</v>
      </c>
      <c r="I612" s="38">
        <v>130</v>
      </c>
      <c r="J612" s="63"/>
      <c r="K612" s="63">
        <f t="shared" ref="K612:K613" si="165">I612*J612</f>
        <v>0</v>
      </c>
      <c r="L612" s="36"/>
    </row>
    <row r="613" spans="1:12" ht="33.6">
      <c r="A613" s="92">
        <v>583</v>
      </c>
      <c r="B613" s="30"/>
      <c r="C613" s="31"/>
      <c r="D613" s="38"/>
      <c r="E613" s="68"/>
      <c r="F613" s="63"/>
      <c r="G613" s="30" t="s">
        <v>364</v>
      </c>
      <c r="H613" s="31" t="s">
        <v>12</v>
      </c>
      <c r="I613" s="38">
        <v>400</v>
      </c>
      <c r="J613" s="63"/>
      <c r="K613" s="63">
        <f t="shared" si="165"/>
        <v>0</v>
      </c>
      <c r="L613" s="36"/>
    </row>
    <row r="614" spans="1:12" ht="33.6">
      <c r="A614" s="92">
        <v>584</v>
      </c>
      <c r="B614" s="30" t="s">
        <v>356</v>
      </c>
      <c r="C614" s="31" t="s">
        <v>12</v>
      </c>
      <c r="D614" s="38">
        <v>50</v>
      </c>
      <c r="E614" s="68"/>
      <c r="F614" s="61">
        <f t="shared" ref="F614" si="166">E614*D614</f>
        <v>0</v>
      </c>
      <c r="G614" s="30"/>
      <c r="H614" s="31"/>
      <c r="I614" s="38"/>
      <c r="J614" s="63"/>
      <c r="K614" s="63"/>
      <c r="L614" s="36"/>
    </row>
    <row r="615" spans="1:12" ht="67.2">
      <c r="A615" s="92">
        <v>585</v>
      </c>
      <c r="B615" s="30"/>
      <c r="C615" s="31"/>
      <c r="D615" s="38"/>
      <c r="E615" s="68"/>
      <c r="F615" s="63"/>
      <c r="G615" s="30" t="s">
        <v>344</v>
      </c>
      <c r="H615" s="31" t="s">
        <v>12</v>
      </c>
      <c r="I615" s="38">
        <v>55</v>
      </c>
      <c r="J615" s="63"/>
      <c r="K615" s="63">
        <f t="shared" ref="K615:K620" si="167">I615*J615</f>
        <v>0</v>
      </c>
      <c r="L615" s="36" t="s">
        <v>32</v>
      </c>
    </row>
    <row r="616" spans="1:12" ht="33.6">
      <c r="A616" s="92">
        <v>586</v>
      </c>
      <c r="B616" s="30"/>
      <c r="C616" s="31"/>
      <c r="D616" s="38"/>
      <c r="E616" s="68"/>
      <c r="F616" s="63"/>
      <c r="G616" s="30" t="s">
        <v>351</v>
      </c>
      <c r="H616" s="31" t="s">
        <v>11</v>
      </c>
      <c r="I616" s="38">
        <v>400</v>
      </c>
      <c r="J616" s="63"/>
      <c r="K616" s="63">
        <f t="shared" si="167"/>
        <v>0</v>
      </c>
      <c r="L616" s="36"/>
    </row>
    <row r="617" spans="1:12" ht="33.6">
      <c r="A617" s="92">
        <v>587</v>
      </c>
      <c r="B617" s="30"/>
      <c r="C617" s="31"/>
      <c r="D617" s="38"/>
      <c r="E617" s="68"/>
      <c r="F617" s="63"/>
      <c r="G617" s="30" t="s">
        <v>352</v>
      </c>
      <c r="H617" s="31" t="s">
        <v>12</v>
      </c>
      <c r="I617" s="38">
        <v>32</v>
      </c>
      <c r="J617" s="63"/>
      <c r="K617" s="63">
        <f t="shared" si="167"/>
        <v>0</v>
      </c>
      <c r="L617" s="36"/>
    </row>
    <row r="618" spans="1:12" ht="33.6">
      <c r="A618" s="92">
        <v>588</v>
      </c>
      <c r="B618" s="30"/>
      <c r="C618" s="31"/>
      <c r="D618" s="38"/>
      <c r="E618" s="68"/>
      <c r="F618" s="63"/>
      <c r="G618" s="30" t="s">
        <v>353</v>
      </c>
      <c r="H618" s="31" t="s">
        <v>12</v>
      </c>
      <c r="I618" s="38">
        <v>12</v>
      </c>
      <c r="J618" s="63"/>
      <c r="K618" s="63">
        <f t="shared" si="167"/>
        <v>0</v>
      </c>
      <c r="L618" s="36"/>
    </row>
    <row r="619" spans="1:12" ht="33.6">
      <c r="A619" s="92">
        <v>589</v>
      </c>
      <c r="B619" s="30"/>
      <c r="C619" s="31"/>
      <c r="D619" s="38"/>
      <c r="E619" s="68"/>
      <c r="F619" s="63"/>
      <c r="G619" s="30" t="s">
        <v>354</v>
      </c>
      <c r="H619" s="31" t="s">
        <v>12</v>
      </c>
      <c r="I619" s="38">
        <v>24</v>
      </c>
      <c r="J619" s="63"/>
      <c r="K619" s="63">
        <f t="shared" si="167"/>
        <v>0</v>
      </c>
      <c r="L619" s="36"/>
    </row>
    <row r="620" spans="1:12" ht="33.6">
      <c r="A620" s="92">
        <v>590</v>
      </c>
      <c r="B620" s="30"/>
      <c r="C620" s="31"/>
      <c r="D620" s="38"/>
      <c r="E620" s="68"/>
      <c r="F620" s="63"/>
      <c r="G620" s="30" t="s">
        <v>355</v>
      </c>
      <c r="H620" s="31" t="s">
        <v>12</v>
      </c>
      <c r="I620" s="38">
        <f>D614*2</f>
        <v>100</v>
      </c>
      <c r="J620" s="63"/>
      <c r="K620" s="63">
        <f t="shared" si="167"/>
        <v>0</v>
      </c>
      <c r="L620" s="36"/>
    </row>
    <row r="621" spans="1:12" ht="67.2">
      <c r="A621" s="92">
        <v>591</v>
      </c>
      <c r="B621" s="30" t="s">
        <v>357</v>
      </c>
      <c r="C621" s="31" t="s">
        <v>11</v>
      </c>
      <c r="D621" s="38">
        <v>600</v>
      </c>
      <c r="E621" s="68"/>
      <c r="F621" s="61">
        <f t="shared" ref="F621" si="168">E621*D621</f>
        <v>0</v>
      </c>
      <c r="G621" s="30"/>
      <c r="H621" s="31"/>
      <c r="I621" s="38"/>
      <c r="J621" s="63"/>
      <c r="K621" s="63"/>
      <c r="L621" s="36"/>
    </row>
    <row r="622" spans="1:12" ht="33.6">
      <c r="A622" s="92">
        <v>592</v>
      </c>
      <c r="B622" s="30"/>
      <c r="C622" s="31"/>
      <c r="D622" s="38"/>
      <c r="E622" s="68"/>
      <c r="F622" s="63"/>
      <c r="G622" s="30" t="s">
        <v>80</v>
      </c>
      <c r="H622" s="31" t="s">
        <v>11</v>
      </c>
      <c r="I622" s="38">
        <v>600</v>
      </c>
      <c r="J622" s="63"/>
      <c r="K622" s="63">
        <f t="shared" ref="K622:K623" si="169">I622*J622</f>
        <v>0</v>
      </c>
      <c r="L622" s="36" t="s">
        <v>32</v>
      </c>
    </row>
    <row r="623" spans="1:12" ht="33.6">
      <c r="A623" s="92">
        <v>593</v>
      </c>
      <c r="B623" s="30"/>
      <c r="C623" s="31"/>
      <c r="D623" s="38"/>
      <c r="E623" s="68"/>
      <c r="F623" s="63"/>
      <c r="G623" s="30" t="s">
        <v>355</v>
      </c>
      <c r="H623" s="31" t="s">
        <v>12</v>
      </c>
      <c r="I623" s="38">
        <v>1200</v>
      </c>
      <c r="J623" s="63"/>
      <c r="K623" s="63">
        <f t="shared" si="169"/>
        <v>0</v>
      </c>
      <c r="L623" s="36"/>
    </row>
    <row r="624" spans="1:12" ht="33.6">
      <c r="A624" s="92">
        <v>594</v>
      </c>
      <c r="B624" s="30" t="s">
        <v>358</v>
      </c>
      <c r="C624" s="31" t="s">
        <v>12</v>
      </c>
      <c r="D624" s="38">
        <v>20</v>
      </c>
      <c r="E624" s="68"/>
      <c r="F624" s="61">
        <f t="shared" ref="F624" si="170">E624*D624</f>
        <v>0</v>
      </c>
      <c r="G624" s="30"/>
      <c r="H624" s="31"/>
      <c r="I624" s="38"/>
      <c r="J624" s="63"/>
      <c r="K624" s="63"/>
      <c r="L624" s="36"/>
    </row>
    <row r="625" spans="1:12" ht="33.6">
      <c r="A625" s="92">
        <v>595</v>
      </c>
      <c r="B625" s="30"/>
      <c r="C625" s="31"/>
      <c r="D625" s="38"/>
      <c r="E625" s="68"/>
      <c r="F625" s="63"/>
      <c r="G625" s="30" t="s">
        <v>359</v>
      </c>
      <c r="H625" s="31" t="s">
        <v>12</v>
      </c>
      <c r="I625" s="32">
        <v>20</v>
      </c>
      <c r="J625" s="63"/>
      <c r="K625" s="63">
        <f t="shared" ref="K625:K688" si="171">I625*J625</f>
        <v>0</v>
      </c>
      <c r="L625" s="36"/>
    </row>
    <row r="626" spans="1:12" ht="67.2">
      <c r="A626" s="92">
        <v>596</v>
      </c>
      <c r="B626" s="30" t="s">
        <v>361</v>
      </c>
      <c r="C626" s="31" t="s">
        <v>11</v>
      </c>
      <c r="D626" s="38">
        <f>I627+I628+I629+I631+I630+I632+I633</f>
        <v>2410</v>
      </c>
      <c r="E626" s="69"/>
      <c r="F626" s="61">
        <f t="shared" ref="F626" si="172">E626*D626</f>
        <v>0</v>
      </c>
      <c r="G626" s="39"/>
      <c r="H626" s="29"/>
      <c r="I626" s="46"/>
      <c r="J626" s="68"/>
      <c r="K626" s="63"/>
      <c r="L626" s="36"/>
    </row>
    <row r="627" spans="1:12" ht="33.6">
      <c r="A627" s="92">
        <v>597</v>
      </c>
      <c r="B627" s="30"/>
      <c r="C627" s="31"/>
      <c r="D627" s="38"/>
      <c r="E627" s="69"/>
      <c r="F627" s="63"/>
      <c r="G627" s="30" t="s">
        <v>80</v>
      </c>
      <c r="H627" s="31" t="s">
        <v>11</v>
      </c>
      <c r="I627" s="38">
        <v>600</v>
      </c>
      <c r="J627" s="68"/>
      <c r="K627" s="63">
        <f t="shared" si="171"/>
        <v>0</v>
      </c>
      <c r="L627" s="36" t="s">
        <v>32</v>
      </c>
    </row>
    <row r="628" spans="1:12" ht="33.6">
      <c r="A628" s="92">
        <v>598</v>
      </c>
      <c r="B628" s="30"/>
      <c r="C628" s="31"/>
      <c r="D628" s="38"/>
      <c r="E628" s="69"/>
      <c r="F628" s="63"/>
      <c r="G628" s="30" t="s">
        <v>81</v>
      </c>
      <c r="H628" s="31" t="s">
        <v>11</v>
      </c>
      <c r="I628" s="38">
        <v>600</v>
      </c>
      <c r="J628" s="68"/>
      <c r="K628" s="63">
        <f t="shared" si="171"/>
        <v>0</v>
      </c>
      <c r="L628" s="36" t="s">
        <v>32</v>
      </c>
    </row>
    <row r="629" spans="1:12" ht="33.6">
      <c r="A629" s="92">
        <v>599</v>
      </c>
      <c r="B629" s="30"/>
      <c r="C629" s="31"/>
      <c r="D629" s="38"/>
      <c r="E629" s="69"/>
      <c r="F629" s="63"/>
      <c r="G629" s="30" t="s">
        <v>541</v>
      </c>
      <c r="H629" s="31" t="s">
        <v>11</v>
      </c>
      <c r="I629" s="38">
        <v>400</v>
      </c>
      <c r="J629" s="68"/>
      <c r="K629" s="63">
        <f t="shared" si="171"/>
        <v>0</v>
      </c>
      <c r="L629" s="36" t="s">
        <v>32</v>
      </c>
    </row>
    <row r="630" spans="1:12" ht="33.6">
      <c r="A630" s="92">
        <v>600</v>
      </c>
      <c r="B630" s="30"/>
      <c r="C630" s="31"/>
      <c r="D630" s="38"/>
      <c r="E630" s="69"/>
      <c r="F630" s="63"/>
      <c r="G630" s="30" t="s">
        <v>442</v>
      </c>
      <c r="H630" s="31" t="s">
        <v>11</v>
      </c>
      <c r="I630" s="38">
        <v>40</v>
      </c>
      <c r="J630" s="68"/>
      <c r="K630" s="63">
        <f t="shared" si="171"/>
        <v>0</v>
      </c>
      <c r="L630" s="36" t="s">
        <v>32</v>
      </c>
    </row>
    <row r="631" spans="1:12" ht="33.6">
      <c r="A631" s="92">
        <v>601</v>
      </c>
      <c r="B631" s="30"/>
      <c r="C631" s="31"/>
      <c r="D631" s="38"/>
      <c r="E631" s="69"/>
      <c r="F631" s="63"/>
      <c r="G631" s="30" t="s">
        <v>184</v>
      </c>
      <c r="H631" s="31" t="s">
        <v>11</v>
      </c>
      <c r="I631" s="38">
        <v>500</v>
      </c>
      <c r="J631" s="63"/>
      <c r="K631" s="63">
        <f t="shared" si="171"/>
        <v>0</v>
      </c>
      <c r="L631" s="36" t="s">
        <v>32</v>
      </c>
    </row>
    <row r="632" spans="1:12" ht="33.6">
      <c r="A632" s="92">
        <v>602</v>
      </c>
      <c r="B632" s="30"/>
      <c r="C632" s="31"/>
      <c r="D632" s="38"/>
      <c r="E632" s="68"/>
      <c r="F632" s="63"/>
      <c r="G632" s="30" t="s">
        <v>360</v>
      </c>
      <c r="H632" s="31" t="s">
        <v>11</v>
      </c>
      <c r="I632" s="32">
        <v>120</v>
      </c>
      <c r="J632" s="63"/>
      <c r="K632" s="63">
        <f t="shared" si="171"/>
        <v>0</v>
      </c>
      <c r="L632" s="36" t="s">
        <v>32</v>
      </c>
    </row>
    <row r="633" spans="1:12" ht="67.2">
      <c r="A633" s="92">
        <v>603</v>
      </c>
      <c r="B633" s="30"/>
      <c r="C633" s="31"/>
      <c r="D633" s="38"/>
      <c r="E633" s="68"/>
      <c r="F633" s="63"/>
      <c r="G633" s="30" t="s">
        <v>451</v>
      </c>
      <c r="H633" s="31" t="s">
        <v>11</v>
      </c>
      <c r="I633" s="32">
        <v>150</v>
      </c>
      <c r="J633" s="63"/>
      <c r="K633" s="63">
        <f t="shared" si="171"/>
        <v>0</v>
      </c>
      <c r="L633" s="36" t="s">
        <v>32</v>
      </c>
    </row>
    <row r="634" spans="1:12" ht="67.2">
      <c r="A634" s="92">
        <v>604</v>
      </c>
      <c r="B634" s="30" t="s">
        <v>408</v>
      </c>
      <c r="C634" s="31" t="s">
        <v>11</v>
      </c>
      <c r="D634" s="38">
        <f>I635+I638+I641+I644+I647+I650</f>
        <v>870</v>
      </c>
      <c r="E634" s="69"/>
      <c r="F634" s="61">
        <f t="shared" ref="F634" si="173">E634*D634</f>
        <v>0</v>
      </c>
      <c r="G634" s="39"/>
      <c r="H634" s="29"/>
      <c r="I634" s="46"/>
      <c r="J634" s="68"/>
      <c r="K634" s="63"/>
      <c r="L634" s="36"/>
    </row>
    <row r="635" spans="1:12" ht="33.6">
      <c r="A635" s="92">
        <v>605</v>
      </c>
      <c r="B635" s="30"/>
      <c r="C635" s="31"/>
      <c r="D635" s="38"/>
      <c r="E635" s="69"/>
      <c r="F635" s="63"/>
      <c r="G635" s="30" t="s">
        <v>80</v>
      </c>
      <c r="H635" s="31" t="s">
        <v>11</v>
      </c>
      <c r="I635" s="38">
        <v>300</v>
      </c>
      <c r="J635" s="68"/>
      <c r="K635" s="63">
        <f t="shared" si="171"/>
        <v>0</v>
      </c>
      <c r="L635" s="36" t="s">
        <v>32</v>
      </c>
    </row>
    <row r="636" spans="1:12" ht="33.6">
      <c r="A636" s="92">
        <v>606</v>
      </c>
      <c r="B636" s="30"/>
      <c r="C636" s="31"/>
      <c r="D636" s="38"/>
      <c r="E636" s="69"/>
      <c r="F636" s="63"/>
      <c r="G636" s="30" t="s">
        <v>409</v>
      </c>
      <c r="H636" s="31" t="s">
        <v>11</v>
      </c>
      <c r="I636" s="38">
        <v>300</v>
      </c>
      <c r="J636" s="68"/>
      <c r="K636" s="63">
        <f t="shared" si="171"/>
        <v>0</v>
      </c>
      <c r="L636" s="36"/>
    </row>
    <row r="637" spans="1:12" ht="33.6">
      <c r="A637" s="92">
        <v>607</v>
      </c>
      <c r="B637" s="30"/>
      <c r="C637" s="31"/>
      <c r="D637" s="38"/>
      <c r="E637" s="69"/>
      <c r="F637" s="63"/>
      <c r="G637" s="30" t="s">
        <v>412</v>
      </c>
      <c r="H637" s="31" t="s">
        <v>12</v>
      </c>
      <c r="I637" s="38">
        <f>I635/0.4</f>
        <v>750</v>
      </c>
      <c r="J637" s="68"/>
      <c r="K637" s="63">
        <f t="shared" si="171"/>
        <v>0</v>
      </c>
      <c r="L637" s="36"/>
    </row>
    <row r="638" spans="1:12" ht="33.6">
      <c r="A638" s="92">
        <v>608</v>
      </c>
      <c r="B638" s="30"/>
      <c r="C638" s="31"/>
      <c r="D638" s="38"/>
      <c r="E638" s="69"/>
      <c r="F638" s="63"/>
      <c r="G638" s="30" t="s">
        <v>81</v>
      </c>
      <c r="H638" s="31" t="s">
        <v>11</v>
      </c>
      <c r="I638" s="38">
        <v>100</v>
      </c>
      <c r="J638" s="68"/>
      <c r="K638" s="63">
        <f t="shared" si="171"/>
        <v>0</v>
      </c>
      <c r="L638" s="36" t="s">
        <v>32</v>
      </c>
    </row>
    <row r="639" spans="1:12" ht="33.6">
      <c r="A639" s="92">
        <v>609</v>
      </c>
      <c r="B639" s="30"/>
      <c r="C639" s="31"/>
      <c r="D639" s="38"/>
      <c r="E639" s="69"/>
      <c r="F639" s="63"/>
      <c r="G639" s="30" t="s">
        <v>260</v>
      </c>
      <c r="H639" s="31" t="s">
        <v>11</v>
      </c>
      <c r="I639" s="38">
        <v>100</v>
      </c>
      <c r="J639" s="68"/>
      <c r="K639" s="63">
        <f t="shared" si="171"/>
        <v>0</v>
      </c>
      <c r="L639" s="36"/>
    </row>
    <row r="640" spans="1:12" ht="33.6">
      <c r="A640" s="92">
        <v>610</v>
      </c>
      <c r="B640" s="30"/>
      <c r="C640" s="31"/>
      <c r="D640" s="38"/>
      <c r="E640" s="69"/>
      <c r="F640" s="63"/>
      <c r="G640" s="30" t="s">
        <v>411</v>
      </c>
      <c r="H640" s="31" t="s">
        <v>12</v>
      </c>
      <c r="I640" s="38">
        <f>I638/0.4</f>
        <v>250</v>
      </c>
      <c r="J640" s="68"/>
      <c r="K640" s="63">
        <f t="shared" si="171"/>
        <v>0</v>
      </c>
      <c r="L640" s="36"/>
    </row>
    <row r="641" spans="1:12" ht="33.6">
      <c r="A641" s="92">
        <v>611</v>
      </c>
      <c r="B641" s="30"/>
      <c r="C641" s="31"/>
      <c r="D641" s="38"/>
      <c r="E641" s="69"/>
      <c r="F641" s="63"/>
      <c r="G641" s="30" t="s">
        <v>541</v>
      </c>
      <c r="H641" s="31" t="s">
        <v>11</v>
      </c>
      <c r="I641" s="38">
        <v>200</v>
      </c>
      <c r="J641" s="68"/>
      <c r="K641" s="63">
        <f t="shared" si="171"/>
        <v>0</v>
      </c>
      <c r="L641" s="36" t="s">
        <v>32</v>
      </c>
    </row>
    <row r="642" spans="1:12" ht="33.6">
      <c r="A642" s="92">
        <v>612</v>
      </c>
      <c r="B642" s="30"/>
      <c r="C642" s="31"/>
      <c r="D642" s="38"/>
      <c r="E642" s="69"/>
      <c r="F642" s="63"/>
      <c r="G642" s="30" t="s">
        <v>410</v>
      </c>
      <c r="H642" s="31" t="s">
        <v>11</v>
      </c>
      <c r="I642" s="38">
        <v>200</v>
      </c>
      <c r="J642" s="68"/>
      <c r="K642" s="63">
        <f t="shared" si="171"/>
        <v>0</v>
      </c>
      <c r="L642" s="36"/>
    </row>
    <row r="643" spans="1:12" ht="33.6">
      <c r="A643" s="92">
        <v>613</v>
      </c>
      <c r="B643" s="30"/>
      <c r="C643" s="31"/>
      <c r="D643" s="38"/>
      <c r="E643" s="69"/>
      <c r="F643" s="63"/>
      <c r="G643" s="30" t="s">
        <v>413</v>
      </c>
      <c r="H643" s="31" t="s">
        <v>12</v>
      </c>
      <c r="I643" s="38">
        <f>I641/0.4</f>
        <v>500</v>
      </c>
      <c r="J643" s="68"/>
      <c r="K643" s="63">
        <f t="shared" si="171"/>
        <v>0</v>
      </c>
      <c r="L643" s="36"/>
    </row>
    <row r="644" spans="1:12" ht="33.6">
      <c r="A644" s="92">
        <v>614</v>
      </c>
      <c r="B644" s="30"/>
      <c r="C644" s="31"/>
      <c r="D644" s="38"/>
      <c r="E644" s="69"/>
      <c r="F644" s="63"/>
      <c r="G644" s="30" t="s">
        <v>184</v>
      </c>
      <c r="H644" s="31" t="s">
        <v>11</v>
      </c>
      <c r="I644" s="38">
        <v>50</v>
      </c>
      <c r="J644" s="63"/>
      <c r="K644" s="63">
        <f t="shared" si="171"/>
        <v>0</v>
      </c>
      <c r="L644" s="36"/>
    </row>
    <row r="645" spans="1:12" ht="33.6">
      <c r="A645" s="92">
        <v>615</v>
      </c>
      <c r="B645" s="30"/>
      <c r="C645" s="31"/>
      <c r="D645" s="38"/>
      <c r="E645" s="69"/>
      <c r="F645" s="63"/>
      <c r="G645" s="30" t="s">
        <v>409</v>
      </c>
      <c r="H645" s="31" t="s">
        <v>11</v>
      </c>
      <c r="I645" s="38">
        <v>50</v>
      </c>
      <c r="J645" s="63"/>
      <c r="K645" s="63">
        <f t="shared" si="171"/>
        <v>0</v>
      </c>
      <c r="L645" s="36"/>
    </row>
    <row r="646" spans="1:12" ht="33.6">
      <c r="A646" s="92">
        <v>616</v>
      </c>
      <c r="B646" s="30"/>
      <c r="C646" s="31"/>
      <c r="D646" s="38"/>
      <c r="E646" s="69"/>
      <c r="F646" s="63"/>
      <c r="G646" s="30" t="s">
        <v>412</v>
      </c>
      <c r="H646" s="31" t="s">
        <v>12</v>
      </c>
      <c r="I646" s="38">
        <f>I644/0.4</f>
        <v>125</v>
      </c>
      <c r="J646" s="63"/>
      <c r="K646" s="63">
        <f t="shared" si="171"/>
        <v>0</v>
      </c>
      <c r="L646" s="36"/>
    </row>
    <row r="647" spans="1:12" ht="33.6">
      <c r="A647" s="92">
        <v>617</v>
      </c>
      <c r="B647" s="30"/>
      <c r="C647" s="31"/>
      <c r="D647" s="38"/>
      <c r="E647" s="68"/>
      <c r="F647" s="63"/>
      <c r="G647" s="30" t="s">
        <v>360</v>
      </c>
      <c r="H647" s="31" t="s">
        <v>11</v>
      </c>
      <c r="I647" s="32">
        <v>120</v>
      </c>
      <c r="J647" s="63"/>
      <c r="K647" s="63">
        <f t="shared" si="171"/>
        <v>0</v>
      </c>
      <c r="L647" s="36" t="s">
        <v>32</v>
      </c>
    </row>
    <row r="648" spans="1:12" ht="33.6">
      <c r="A648" s="92">
        <v>618</v>
      </c>
      <c r="B648" s="30"/>
      <c r="C648" s="31"/>
      <c r="D648" s="38"/>
      <c r="E648" s="68"/>
      <c r="F648" s="63"/>
      <c r="G648" s="30" t="s">
        <v>410</v>
      </c>
      <c r="H648" s="31" t="s">
        <v>11</v>
      </c>
      <c r="I648" s="32">
        <v>120</v>
      </c>
      <c r="J648" s="63"/>
      <c r="K648" s="63">
        <f t="shared" si="171"/>
        <v>0</v>
      </c>
      <c r="L648" s="36"/>
    </row>
    <row r="649" spans="1:12" ht="33.6">
      <c r="A649" s="92">
        <v>619</v>
      </c>
      <c r="B649" s="30"/>
      <c r="C649" s="31"/>
      <c r="D649" s="38"/>
      <c r="E649" s="68"/>
      <c r="F649" s="63"/>
      <c r="G649" s="30" t="s">
        <v>413</v>
      </c>
      <c r="H649" s="31" t="s">
        <v>12</v>
      </c>
      <c r="I649" s="38">
        <f>I647/0.4</f>
        <v>300</v>
      </c>
      <c r="J649" s="63"/>
      <c r="K649" s="63">
        <f t="shared" si="171"/>
        <v>0</v>
      </c>
      <c r="L649" s="36"/>
    </row>
    <row r="650" spans="1:12" ht="67.2">
      <c r="A650" s="92">
        <v>620</v>
      </c>
      <c r="B650" s="30"/>
      <c r="C650" s="31"/>
      <c r="D650" s="38"/>
      <c r="E650" s="68"/>
      <c r="F650" s="63"/>
      <c r="G650" s="30" t="s">
        <v>451</v>
      </c>
      <c r="H650" s="31" t="s">
        <v>11</v>
      </c>
      <c r="I650" s="32">
        <v>100</v>
      </c>
      <c r="J650" s="63"/>
      <c r="K650" s="63">
        <f t="shared" si="171"/>
        <v>0</v>
      </c>
      <c r="L650" s="36" t="s">
        <v>32</v>
      </c>
    </row>
    <row r="651" spans="1:12" ht="33.6">
      <c r="A651" s="92">
        <v>621</v>
      </c>
      <c r="B651" s="30" t="s">
        <v>362</v>
      </c>
      <c r="C651" s="31" t="s">
        <v>12</v>
      </c>
      <c r="D651" s="38">
        <v>10</v>
      </c>
      <c r="E651" s="68"/>
      <c r="F651" s="61">
        <f t="shared" ref="F651" si="174">E651*D651</f>
        <v>0</v>
      </c>
      <c r="G651" s="30"/>
      <c r="H651" s="31"/>
      <c r="I651" s="32"/>
      <c r="J651" s="63"/>
      <c r="K651" s="63"/>
      <c r="L651" s="36"/>
    </row>
    <row r="652" spans="1:12" ht="33.6">
      <c r="A652" s="92">
        <v>622</v>
      </c>
      <c r="B652" s="30"/>
      <c r="C652" s="31"/>
      <c r="D652" s="38"/>
      <c r="E652" s="68"/>
      <c r="F652" s="63"/>
      <c r="G652" s="30" t="s">
        <v>345</v>
      </c>
      <c r="H652" s="31" t="s">
        <v>12</v>
      </c>
      <c r="I652" s="38">
        <v>10</v>
      </c>
      <c r="J652" s="63"/>
      <c r="K652" s="63">
        <f t="shared" si="171"/>
        <v>0</v>
      </c>
      <c r="L652" s="36"/>
    </row>
    <row r="653" spans="1:12" ht="33.6">
      <c r="A653" s="92">
        <v>623</v>
      </c>
      <c r="B653" s="30" t="s">
        <v>391</v>
      </c>
      <c r="C653" s="31" t="s">
        <v>12</v>
      </c>
      <c r="D653" s="38">
        <v>1</v>
      </c>
      <c r="E653" s="68"/>
      <c r="F653" s="61">
        <f t="shared" ref="F653" si="175">E653*D653</f>
        <v>0</v>
      </c>
      <c r="G653" s="30"/>
      <c r="H653" s="31"/>
      <c r="I653" s="32"/>
      <c r="J653" s="63"/>
      <c r="K653" s="63"/>
      <c r="L653" s="36"/>
    </row>
    <row r="654" spans="1:12" ht="33.6">
      <c r="A654" s="92">
        <v>624</v>
      </c>
      <c r="B654" s="30"/>
      <c r="C654" s="31"/>
      <c r="D654" s="38"/>
      <c r="E654" s="68"/>
      <c r="F654" s="63"/>
      <c r="G654" s="30" t="s">
        <v>365</v>
      </c>
      <c r="H654" s="31" t="s">
        <v>12</v>
      </c>
      <c r="I654" s="32">
        <v>1</v>
      </c>
      <c r="J654" s="63"/>
      <c r="K654" s="63">
        <f t="shared" si="171"/>
        <v>0</v>
      </c>
      <c r="L654" s="36" t="s">
        <v>32</v>
      </c>
    </row>
    <row r="655" spans="1:12" ht="33.6">
      <c r="A655" s="92">
        <v>625</v>
      </c>
      <c r="B655" s="30"/>
      <c r="C655" s="31"/>
      <c r="D655" s="38"/>
      <c r="E655" s="68"/>
      <c r="F655" s="63"/>
      <c r="G655" s="30" t="s">
        <v>366</v>
      </c>
      <c r="H655" s="31" t="s">
        <v>12</v>
      </c>
      <c r="I655" s="32">
        <v>3</v>
      </c>
      <c r="J655" s="63"/>
      <c r="K655" s="63">
        <f t="shared" si="171"/>
        <v>0</v>
      </c>
      <c r="L655" s="36"/>
    </row>
    <row r="656" spans="1:12" ht="33.6">
      <c r="A656" s="92">
        <v>626</v>
      </c>
      <c r="B656" s="30"/>
      <c r="C656" s="31"/>
      <c r="D656" s="38"/>
      <c r="E656" s="68"/>
      <c r="F656" s="63"/>
      <c r="G656" s="30" t="s">
        <v>367</v>
      </c>
      <c r="H656" s="31" t="s">
        <v>12</v>
      </c>
      <c r="I656" s="32">
        <v>1</v>
      </c>
      <c r="J656" s="63"/>
      <c r="K656" s="63">
        <f t="shared" si="171"/>
        <v>0</v>
      </c>
      <c r="L656" s="36" t="s">
        <v>32</v>
      </c>
    </row>
    <row r="657" spans="1:12" ht="33.6">
      <c r="A657" s="92">
        <v>627</v>
      </c>
      <c r="B657" s="30"/>
      <c r="C657" s="31"/>
      <c r="D657" s="38"/>
      <c r="E657" s="68"/>
      <c r="F657" s="63"/>
      <c r="G657" s="30" t="s">
        <v>367</v>
      </c>
      <c r="H657" s="31" t="s">
        <v>12</v>
      </c>
      <c r="I657" s="32">
        <v>1</v>
      </c>
      <c r="J657" s="63"/>
      <c r="K657" s="63">
        <f t="shared" si="171"/>
        <v>0</v>
      </c>
      <c r="L657" s="36" t="s">
        <v>32</v>
      </c>
    </row>
    <row r="658" spans="1:12" ht="33.6">
      <c r="A658" s="92">
        <v>628</v>
      </c>
      <c r="B658" s="30"/>
      <c r="C658" s="31"/>
      <c r="D658" s="38"/>
      <c r="E658" s="68"/>
      <c r="F658" s="63"/>
      <c r="G658" s="30" t="s">
        <v>368</v>
      </c>
      <c r="H658" s="31" t="s">
        <v>12</v>
      </c>
      <c r="I658" s="32">
        <v>1</v>
      </c>
      <c r="J658" s="63"/>
      <c r="K658" s="63">
        <f t="shared" si="171"/>
        <v>0</v>
      </c>
      <c r="L658" s="36"/>
    </row>
    <row r="659" spans="1:12" ht="67.2">
      <c r="A659" s="92">
        <v>629</v>
      </c>
      <c r="B659" s="30"/>
      <c r="C659" s="31"/>
      <c r="D659" s="38"/>
      <c r="E659" s="68"/>
      <c r="F659" s="63"/>
      <c r="G659" s="30" t="s">
        <v>369</v>
      </c>
      <c r="H659" s="31" t="s">
        <v>12</v>
      </c>
      <c r="I659" s="32">
        <v>1</v>
      </c>
      <c r="J659" s="63"/>
      <c r="K659" s="63">
        <f t="shared" si="171"/>
        <v>0</v>
      </c>
      <c r="L659" s="36"/>
    </row>
    <row r="660" spans="1:12" ht="33.6">
      <c r="A660" s="92">
        <v>630</v>
      </c>
      <c r="B660" s="30"/>
      <c r="C660" s="31"/>
      <c r="D660" s="38"/>
      <c r="E660" s="68"/>
      <c r="F660" s="63"/>
      <c r="G660" s="30" t="s">
        <v>370</v>
      </c>
      <c r="H660" s="31" t="s">
        <v>12</v>
      </c>
      <c r="I660" s="32">
        <v>3</v>
      </c>
      <c r="J660" s="63"/>
      <c r="K660" s="63">
        <f t="shared" si="171"/>
        <v>0</v>
      </c>
      <c r="L660" s="36"/>
    </row>
    <row r="661" spans="1:12" ht="33.6">
      <c r="A661" s="92">
        <v>631</v>
      </c>
      <c r="B661" s="30"/>
      <c r="C661" s="31"/>
      <c r="D661" s="38"/>
      <c r="E661" s="68"/>
      <c r="F661" s="63"/>
      <c r="G661" s="30" t="s">
        <v>371</v>
      </c>
      <c r="H661" s="31" t="s">
        <v>12</v>
      </c>
      <c r="I661" s="32">
        <v>3</v>
      </c>
      <c r="J661" s="63"/>
      <c r="K661" s="63">
        <f t="shared" si="171"/>
        <v>0</v>
      </c>
      <c r="L661" s="36"/>
    </row>
    <row r="662" spans="1:12" ht="33.6">
      <c r="A662" s="92">
        <v>632</v>
      </c>
      <c r="B662" s="30"/>
      <c r="C662" s="31"/>
      <c r="D662" s="38"/>
      <c r="E662" s="68"/>
      <c r="F662" s="63"/>
      <c r="G662" s="30" t="s">
        <v>372</v>
      </c>
      <c r="H662" s="31" t="s">
        <v>11</v>
      </c>
      <c r="I662" s="32">
        <v>0.6</v>
      </c>
      <c r="J662" s="63"/>
      <c r="K662" s="63">
        <f t="shared" si="171"/>
        <v>0</v>
      </c>
      <c r="L662" s="36" t="s">
        <v>32</v>
      </c>
    </row>
    <row r="663" spans="1:12" ht="33.6">
      <c r="A663" s="92">
        <v>633</v>
      </c>
      <c r="B663" s="30"/>
      <c r="C663" s="31"/>
      <c r="D663" s="38"/>
      <c r="E663" s="68"/>
      <c r="F663" s="63"/>
      <c r="G663" s="30" t="s">
        <v>373</v>
      </c>
      <c r="H663" s="31" t="s">
        <v>11</v>
      </c>
      <c r="I663" s="32">
        <v>2.2000000000000002</v>
      </c>
      <c r="J663" s="63"/>
      <c r="K663" s="63">
        <f t="shared" si="171"/>
        <v>0</v>
      </c>
      <c r="L663" s="36" t="s">
        <v>32</v>
      </c>
    </row>
    <row r="664" spans="1:12" ht="33.6">
      <c r="A664" s="92">
        <v>634</v>
      </c>
      <c r="B664" s="30"/>
      <c r="C664" s="31"/>
      <c r="D664" s="38"/>
      <c r="E664" s="68"/>
      <c r="F664" s="63"/>
      <c r="G664" s="30" t="s">
        <v>374</v>
      </c>
      <c r="H664" s="31" t="s">
        <v>12</v>
      </c>
      <c r="I664" s="32">
        <v>3</v>
      </c>
      <c r="J664" s="63"/>
      <c r="K664" s="63">
        <f t="shared" si="171"/>
        <v>0</v>
      </c>
      <c r="L664" s="36"/>
    </row>
    <row r="665" spans="1:12" ht="33.6">
      <c r="A665" s="92">
        <v>635</v>
      </c>
      <c r="B665" s="30"/>
      <c r="C665" s="31"/>
      <c r="D665" s="38"/>
      <c r="E665" s="68"/>
      <c r="F665" s="63"/>
      <c r="G665" s="30" t="s">
        <v>375</v>
      </c>
      <c r="H665" s="31" t="s">
        <v>49</v>
      </c>
      <c r="I665" s="38">
        <v>1</v>
      </c>
      <c r="J665" s="63"/>
      <c r="K665" s="63">
        <f t="shared" si="171"/>
        <v>0</v>
      </c>
      <c r="L665" s="36" t="s">
        <v>32</v>
      </c>
    </row>
    <row r="666" spans="1:12" ht="33.6">
      <c r="A666" s="92">
        <v>636</v>
      </c>
      <c r="B666" s="30"/>
      <c r="C666" s="31"/>
      <c r="D666" s="38"/>
      <c r="E666" s="68"/>
      <c r="F666" s="63"/>
      <c r="G666" s="30" t="s">
        <v>406</v>
      </c>
      <c r="H666" s="31" t="s">
        <v>49</v>
      </c>
      <c r="I666" s="38">
        <v>1</v>
      </c>
      <c r="J666" s="63"/>
      <c r="K666" s="63">
        <f t="shared" si="171"/>
        <v>0</v>
      </c>
      <c r="L666" s="36"/>
    </row>
    <row r="667" spans="1:12" ht="33.6">
      <c r="A667" s="92">
        <v>637</v>
      </c>
      <c r="B667" s="30"/>
      <c r="C667" s="31"/>
      <c r="D667" s="38"/>
      <c r="E667" s="68"/>
      <c r="F667" s="63"/>
      <c r="G667" s="30" t="s">
        <v>376</v>
      </c>
      <c r="H667" s="31" t="s">
        <v>11</v>
      </c>
      <c r="I667" s="38">
        <v>10</v>
      </c>
      <c r="J667" s="63"/>
      <c r="K667" s="63">
        <f t="shared" si="171"/>
        <v>0</v>
      </c>
      <c r="L667" s="36" t="s">
        <v>32</v>
      </c>
    </row>
    <row r="668" spans="1:12" ht="33.6">
      <c r="A668" s="92">
        <v>638</v>
      </c>
      <c r="B668" s="30"/>
      <c r="C668" s="31"/>
      <c r="D668" s="38"/>
      <c r="E668" s="68"/>
      <c r="F668" s="63"/>
      <c r="G668" s="30" t="s">
        <v>377</v>
      </c>
      <c r="H668" s="31" t="s">
        <v>11</v>
      </c>
      <c r="I668" s="38">
        <v>4</v>
      </c>
      <c r="J668" s="63"/>
      <c r="K668" s="63">
        <f t="shared" si="171"/>
        <v>0</v>
      </c>
      <c r="L668" s="36" t="s">
        <v>32</v>
      </c>
    </row>
    <row r="669" spans="1:12" ht="33.6">
      <c r="A669" s="92">
        <v>639</v>
      </c>
      <c r="B669" s="30"/>
      <c r="C669" s="31"/>
      <c r="D669" s="38"/>
      <c r="E669" s="68"/>
      <c r="F669" s="63"/>
      <c r="G669" s="30" t="s">
        <v>378</v>
      </c>
      <c r="H669" s="31" t="s">
        <v>12</v>
      </c>
      <c r="I669" s="38">
        <v>1</v>
      </c>
      <c r="J669" s="63"/>
      <c r="K669" s="63">
        <f t="shared" si="171"/>
        <v>0</v>
      </c>
      <c r="L669" s="36"/>
    </row>
    <row r="670" spans="1:12" ht="33.6">
      <c r="A670" s="92">
        <v>640</v>
      </c>
      <c r="B670" s="30"/>
      <c r="C670" s="31"/>
      <c r="D670" s="38"/>
      <c r="E670" s="68"/>
      <c r="F670" s="63"/>
      <c r="G670" s="30" t="s">
        <v>279</v>
      </c>
      <c r="H670" s="31" t="s">
        <v>12</v>
      </c>
      <c r="I670" s="38">
        <v>1</v>
      </c>
      <c r="J670" s="63"/>
      <c r="K670" s="63">
        <f t="shared" si="171"/>
        <v>0</v>
      </c>
      <c r="L670" s="36"/>
    </row>
    <row r="671" spans="1:12" ht="33.6">
      <c r="A671" s="92">
        <v>641</v>
      </c>
      <c r="B671" s="30" t="s">
        <v>390</v>
      </c>
      <c r="C671" s="31" t="s">
        <v>12</v>
      </c>
      <c r="D671" s="38">
        <v>1</v>
      </c>
      <c r="E671" s="68"/>
      <c r="F671" s="61">
        <f t="shared" ref="F671" si="176">E671*D671</f>
        <v>0</v>
      </c>
      <c r="G671" s="30"/>
      <c r="H671" s="31"/>
      <c r="I671" s="38"/>
      <c r="J671" s="63"/>
      <c r="K671" s="63"/>
      <c r="L671" s="36"/>
    </row>
    <row r="672" spans="1:12" ht="33.6">
      <c r="A672" s="92">
        <v>642</v>
      </c>
      <c r="B672" s="30"/>
      <c r="C672" s="31"/>
      <c r="D672" s="38"/>
      <c r="E672" s="68"/>
      <c r="F672" s="63"/>
      <c r="G672" s="30" t="s">
        <v>365</v>
      </c>
      <c r="H672" s="31" t="s">
        <v>12</v>
      </c>
      <c r="I672" s="32">
        <v>1</v>
      </c>
      <c r="J672" s="63"/>
      <c r="K672" s="63">
        <f t="shared" si="171"/>
        <v>0</v>
      </c>
      <c r="L672" s="36" t="s">
        <v>32</v>
      </c>
    </row>
    <row r="673" spans="1:12" ht="33.6">
      <c r="A673" s="92">
        <v>643</v>
      </c>
      <c r="B673" s="30"/>
      <c r="C673" s="31"/>
      <c r="D673" s="38"/>
      <c r="E673" s="68"/>
      <c r="F673" s="63"/>
      <c r="G673" s="30" t="s">
        <v>379</v>
      </c>
      <c r="H673" s="31" t="s">
        <v>12</v>
      </c>
      <c r="I673" s="38">
        <v>15</v>
      </c>
      <c r="J673" s="63"/>
      <c r="K673" s="63">
        <f t="shared" si="171"/>
        <v>0</v>
      </c>
      <c r="L673" s="36" t="s">
        <v>32</v>
      </c>
    </row>
    <row r="674" spans="1:12" ht="33.6">
      <c r="A674" s="92">
        <v>644</v>
      </c>
      <c r="B674" s="30"/>
      <c r="C674" s="31"/>
      <c r="D674" s="38"/>
      <c r="E674" s="68"/>
      <c r="F674" s="63"/>
      <c r="G674" s="30" t="s">
        <v>380</v>
      </c>
      <c r="H674" s="31" t="s">
        <v>12</v>
      </c>
      <c r="I674" s="38">
        <v>12</v>
      </c>
      <c r="J674" s="63"/>
      <c r="K674" s="63">
        <f t="shared" si="171"/>
        <v>0</v>
      </c>
      <c r="L674" s="36" t="s">
        <v>32</v>
      </c>
    </row>
    <row r="675" spans="1:12" ht="33.6">
      <c r="A675" s="92">
        <v>645</v>
      </c>
      <c r="B675" s="30"/>
      <c r="C675" s="31"/>
      <c r="D675" s="38"/>
      <c r="E675" s="68"/>
      <c r="F675" s="63"/>
      <c r="G675" s="30" t="s">
        <v>381</v>
      </c>
      <c r="H675" s="31" t="s">
        <v>12</v>
      </c>
      <c r="I675" s="38">
        <v>15</v>
      </c>
      <c r="J675" s="63"/>
      <c r="K675" s="63">
        <f t="shared" si="171"/>
        <v>0</v>
      </c>
      <c r="L675" s="36" t="s">
        <v>32</v>
      </c>
    </row>
    <row r="676" spans="1:12" ht="33.6">
      <c r="A676" s="92">
        <v>646</v>
      </c>
      <c r="B676" s="30"/>
      <c r="C676" s="31"/>
      <c r="D676" s="38"/>
      <c r="E676" s="68"/>
      <c r="F676" s="63"/>
      <c r="G676" s="30" t="s">
        <v>382</v>
      </c>
      <c r="H676" s="31" t="s">
        <v>12</v>
      </c>
      <c r="I676" s="38">
        <v>15</v>
      </c>
      <c r="J676" s="63"/>
      <c r="K676" s="63">
        <f t="shared" si="171"/>
        <v>0</v>
      </c>
      <c r="L676" s="36"/>
    </row>
    <row r="677" spans="1:12" ht="33.6">
      <c r="A677" s="92">
        <v>647</v>
      </c>
      <c r="B677" s="30"/>
      <c r="C677" s="31"/>
      <c r="D677" s="38"/>
      <c r="E677" s="68"/>
      <c r="F677" s="63"/>
      <c r="G677" s="30" t="s">
        <v>533</v>
      </c>
      <c r="H677" s="31" t="s">
        <v>12</v>
      </c>
      <c r="I677" s="38">
        <v>3</v>
      </c>
      <c r="J677" s="63"/>
      <c r="K677" s="63">
        <f t="shared" si="171"/>
        <v>0</v>
      </c>
      <c r="L677" s="36"/>
    </row>
    <row r="678" spans="1:12" ht="33.6">
      <c r="A678" s="92">
        <v>648</v>
      </c>
      <c r="B678" s="30"/>
      <c r="C678" s="31"/>
      <c r="D678" s="38"/>
      <c r="E678" s="68"/>
      <c r="F678" s="63"/>
      <c r="G678" s="30" t="s">
        <v>383</v>
      </c>
      <c r="H678" s="31" t="s">
        <v>12</v>
      </c>
      <c r="I678" s="38">
        <v>12</v>
      </c>
      <c r="J678" s="63"/>
      <c r="K678" s="63">
        <f t="shared" si="171"/>
        <v>0</v>
      </c>
      <c r="L678" s="36" t="s">
        <v>32</v>
      </c>
    </row>
    <row r="679" spans="1:12" ht="33.6">
      <c r="A679" s="92">
        <v>649</v>
      </c>
      <c r="B679" s="30"/>
      <c r="C679" s="31"/>
      <c r="D679" s="38"/>
      <c r="E679" s="68"/>
      <c r="F679" s="63"/>
      <c r="G679" s="30" t="s">
        <v>384</v>
      </c>
      <c r="H679" s="31" t="s">
        <v>12</v>
      </c>
      <c r="I679" s="38">
        <v>8</v>
      </c>
      <c r="J679" s="63"/>
      <c r="K679" s="63">
        <f t="shared" si="171"/>
        <v>0</v>
      </c>
      <c r="L679" s="36" t="s">
        <v>32</v>
      </c>
    </row>
    <row r="680" spans="1:12" ht="33.6">
      <c r="A680" s="92">
        <v>650</v>
      </c>
      <c r="B680" s="30"/>
      <c r="C680" s="31"/>
      <c r="D680" s="38"/>
      <c r="E680" s="68"/>
      <c r="F680" s="63"/>
      <c r="G680" s="30" t="s">
        <v>389</v>
      </c>
      <c r="H680" s="31" t="s">
        <v>12</v>
      </c>
      <c r="I680" s="38">
        <v>40</v>
      </c>
      <c r="J680" s="63"/>
      <c r="K680" s="63">
        <f t="shared" si="171"/>
        <v>0</v>
      </c>
      <c r="L680" s="36" t="s">
        <v>32</v>
      </c>
    </row>
    <row r="681" spans="1:12" ht="33.6">
      <c r="A681" s="92">
        <v>651</v>
      </c>
      <c r="B681" s="30"/>
      <c r="C681" s="31"/>
      <c r="D681" s="38"/>
      <c r="E681" s="68"/>
      <c r="F681" s="63"/>
      <c r="G681" s="30" t="s">
        <v>385</v>
      </c>
      <c r="H681" s="31" t="s">
        <v>12</v>
      </c>
      <c r="I681" s="38">
        <v>10</v>
      </c>
      <c r="J681" s="63"/>
      <c r="K681" s="63">
        <f t="shared" si="171"/>
        <v>0</v>
      </c>
      <c r="L681" s="36" t="s">
        <v>32</v>
      </c>
    </row>
    <row r="682" spans="1:12" ht="33.6">
      <c r="A682" s="92">
        <v>652</v>
      </c>
      <c r="B682" s="30"/>
      <c r="C682" s="31"/>
      <c r="D682" s="38"/>
      <c r="E682" s="68"/>
      <c r="F682" s="63"/>
      <c r="G682" s="30" t="s">
        <v>372</v>
      </c>
      <c r="H682" s="31" t="s">
        <v>11</v>
      </c>
      <c r="I682" s="32">
        <v>1</v>
      </c>
      <c r="J682" s="63"/>
      <c r="K682" s="63">
        <f t="shared" si="171"/>
        <v>0</v>
      </c>
      <c r="L682" s="36" t="s">
        <v>32</v>
      </c>
    </row>
    <row r="683" spans="1:12" ht="33.6">
      <c r="A683" s="92">
        <v>653</v>
      </c>
      <c r="B683" s="30"/>
      <c r="C683" s="31"/>
      <c r="D683" s="38"/>
      <c r="E683" s="68"/>
      <c r="F683" s="63"/>
      <c r="G683" s="30" t="s">
        <v>373</v>
      </c>
      <c r="H683" s="31" t="s">
        <v>11</v>
      </c>
      <c r="I683" s="32">
        <v>2.2000000000000002</v>
      </c>
      <c r="J683" s="63"/>
      <c r="K683" s="63">
        <f t="shared" si="171"/>
        <v>0</v>
      </c>
      <c r="L683" s="36" t="s">
        <v>32</v>
      </c>
    </row>
    <row r="684" spans="1:12" ht="33.6">
      <c r="A684" s="92">
        <v>654</v>
      </c>
      <c r="B684" s="30"/>
      <c r="C684" s="31"/>
      <c r="D684" s="38"/>
      <c r="E684" s="68"/>
      <c r="F684" s="63"/>
      <c r="G684" s="30" t="s">
        <v>386</v>
      </c>
      <c r="H684" s="31" t="s">
        <v>12</v>
      </c>
      <c r="I684" s="38">
        <v>100</v>
      </c>
      <c r="J684" s="63"/>
      <c r="K684" s="63">
        <f t="shared" si="171"/>
        <v>0</v>
      </c>
      <c r="L684" s="36"/>
    </row>
    <row r="685" spans="1:12" ht="33.6">
      <c r="A685" s="92">
        <v>655</v>
      </c>
      <c r="B685" s="30"/>
      <c r="C685" s="31"/>
      <c r="D685" s="38"/>
      <c r="E685" s="68"/>
      <c r="F685" s="63"/>
      <c r="G685" s="30" t="s">
        <v>387</v>
      </c>
      <c r="H685" s="31" t="s">
        <v>12</v>
      </c>
      <c r="I685" s="38">
        <v>2</v>
      </c>
      <c r="J685" s="63"/>
      <c r="K685" s="63">
        <f t="shared" si="171"/>
        <v>0</v>
      </c>
      <c r="L685" s="36" t="s">
        <v>32</v>
      </c>
    </row>
    <row r="686" spans="1:12" ht="33.6">
      <c r="A686" s="92">
        <v>656</v>
      </c>
      <c r="B686" s="30"/>
      <c r="C686" s="31"/>
      <c r="D686" s="38"/>
      <c r="E686" s="68"/>
      <c r="F686" s="63"/>
      <c r="G686" s="30" t="s">
        <v>388</v>
      </c>
      <c r="H686" s="31" t="s">
        <v>49</v>
      </c>
      <c r="I686" s="38">
        <v>1</v>
      </c>
      <c r="J686" s="63"/>
      <c r="K686" s="63">
        <f t="shared" si="171"/>
        <v>0</v>
      </c>
      <c r="L686" s="36" t="s">
        <v>32</v>
      </c>
    </row>
    <row r="687" spans="1:12" ht="33.6">
      <c r="A687" s="92">
        <v>657</v>
      </c>
      <c r="B687" s="30"/>
      <c r="C687" s="31"/>
      <c r="D687" s="38"/>
      <c r="E687" s="68"/>
      <c r="F687" s="63"/>
      <c r="G687" s="30" t="s">
        <v>406</v>
      </c>
      <c r="H687" s="31" t="s">
        <v>49</v>
      </c>
      <c r="I687" s="38">
        <v>1</v>
      </c>
      <c r="J687" s="63"/>
      <c r="K687" s="63">
        <f t="shared" si="171"/>
        <v>0</v>
      </c>
      <c r="L687" s="36"/>
    </row>
    <row r="688" spans="1:12" ht="33.6">
      <c r="A688" s="92">
        <v>658</v>
      </c>
      <c r="B688" s="30"/>
      <c r="C688" s="31"/>
      <c r="D688" s="38"/>
      <c r="E688" s="68"/>
      <c r="F688" s="63"/>
      <c r="G688" s="30" t="s">
        <v>376</v>
      </c>
      <c r="H688" s="31" t="s">
        <v>11</v>
      </c>
      <c r="I688" s="38">
        <v>10</v>
      </c>
      <c r="J688" s="63"/>
      <c r="K688" s="63">
        <f t="shared" si="171"/>
        <v>0</v>
      </c>
      <c r="L688" s="36" t="s">
        <v>32</v>
      </c>
    </row>
    <row r="689" spans="1:12" ht="33.6">
      <c r="A689" s="92">
        <v>659</v>
      </c>
      <c r="B689" s="30"/>
      <c r="C689" s="31"/>
      <c r="D689" s="38"/>
      <c r="E689" s="68"/>
      <c r="F689" s="63"/>
      <c r="G689" s="30" t="s">
        <v>377</v>
      </c>
      <c r="H689" s="31" t="s">
        <v>11</v>
      </c>
      <c r="I689" s="38">
        <v>4</v>
      </c>
      <c r="J689" s="63"/>
      <c r="K689" s="63">
        <f t="shared" ref="K689:K723" si="177">I689*J689</f>
        <v>0</v>
      </c>
      <c r="L689" s="36" t="s">
        <v>32</v>
      </c>
    </row>
    <row r="690" spans="1:12" ht="33.6">
      <c r="A690" s="92">
        <v>660</v>
      </c>
      <c r="B690" s="30"/>
      <c r="C690" s="31"/>
      <c r="D690" s="38"/>
      <c r="E690" s="68"/>
      <c r="F690" s="63"/>
      <c r="G690" s="30" t="s">
        <v>398</v>
      </c>
      <c r="H690" s="31" t="s">
        <v>11</v>
      </c>
      <c r="I690" s="38">
        <v>4</v>
      </c>
      <c r="J690" s="63"/>
      <c r="K690" s="63">
        <f t="shared" si="177"/>
        <v>0</v>
      </c>
      <c r="L690" s="36" t="s">
        <v>32</v>
      </c>
    </row>
    <row r="691" spans="1:12" ht="33.6">
      <c r="A691" s="92">
        <v>661</v>
      </c>
      <c r="B691" s="30"/>
      <c r="C691" s="31"/>
      <c r="D691" s="38"/>
      <c r="E691" s="68"/>
      <c r="F691" s="63"/>
      <c r="G691" s="30" t="s">
        <v>279</v>
      </c>
      <c r="H691" s="31" t="s">
        <v>49</v>
      </c>
      <c r="I691" s="38">
        <v>1</v>
      </c>
      <c r="J691" s="63"/>
      <c r="K691" s="63">
        <f t="shared" si="177"/>
        <v>0</v>
      </c>
      <c r="L691" s="36"/>
    </row>
    <row r="692" spans="1:12" ht="33.6">
      <c r="A692" s="92">
        <v>662</v>
      </c>
      <c r="B692" s="30" t="s">
        <v>396</v>
      </c>
      <c r="C692" s="31" t="s">
        <v>12</v>
      </c>
      <c r="D692" s="38">
        <v>3</v>
      </c>
      <c r="E692" s="68"/>
      <c r="F692" s="61">
        <f t="shared" ref="F692" si="178">E692*D692</f>
        <v>0</v>
      </c>
      <c r="G692" s="30"/>
      <c r="H692" s="31"/>
      <c r="I692" s="38"/>
      <c r="J692" s="63"/>
      <c r="K692" s="63"/>
      <c r="L692" s="36"/>
    </row>
    <row r="693" spans="1:12" ht="33.6">
      <c r="A693" s="92">
        <v>663</v>
      </c>
      <c r="B693" s="30"/>
      <c r="C693" s="31"/>
      <c r="D693" s="38"/>
      <c r="E693" s="68"/>
      <c r="F693" s="63"/>
      <c r="G693" s="30" t="s">
        <v>397</v>
      </c>
      <c r="H693" s="31" t="s">
        <v>12</v>
      </c>
      <c r="I693" s="38">
        <v>3</v>
      </c>
      <c r="J693" s="63"/>
      <c r="K693" s="63">
        <f t="shared" si="177"/>
        <v>0</v>
      </c>
      <c r="L693" s="36" t="s">
        <v>32</v>
      </c>
    </row>
    <row r="694" spans="1:12" ht="33.6">
      <c r="A694" s="92">
        <v>664</v>
      </c>
      <c r="B694" s="30"/>
      <c r="C694" s="31"/>
      <c r="D694" s="38"/>
      <c r="E694" s="68"/>
      <c r="F694" s="63"/>
      <c r="G694" s="30" t="s">
        <v>399</v>
      </c>
      <c r="H694" s="31" t="s">
        <v>12</v>
      </c>
      <c r="I694" s="38">
        <v>30</v>
      </c>
      <c r="J694" s="63"/>
      <c r="K694" s="63">
        <f t="shared" si="177"/>
        <v>0</v>
      </c>
      <c r="L694" s="36" t="s">
        <v>32</v>
      </c>
    </row>
    <row r="695" spans="1:12" ht="33.6">
      <c r="A695" s="92">
        <v>665</v>
      </c>
      <c r="B695" s="30"/>
      <c r="C695" s="31"/>
      <c r="D695" s="38"/>
      <c r="E695" s="68"/>
      <c r="F695" s="63"/>
      <c r="G695" s="30" t="s">
        <v>400</v>
      </c>
      <c r="H695" s="31" t="s">
        <v>12</v>
      </c>
      <c r="I695" s="38">
        <v>30</v>
      </c>
      <c r="J695" s="63"/>
      <c r="K695" s="63">
        <f t="shared" si="177"/>
        <v>0</v>
      </c>
      <c r="L695" s="36" t="s">
        <v>32</v>
      </c>
    </row>
    <row r="696" spans="1:12" ht="33.6">
      <c r="A696" s="92">
        <v>666</v>
      </c>
      <c r="B696" s="30"/>
      <c r="C696" s="31"/>
      <c r="D696" s="38"/>
      <c r="E696" s="68"/>
      <c r="F696" s="63"/>
      <c r="G696" s="30" t="s">
        <v>377</v>
      </c>
      <c r="H696" s="31" t="s">
        <v>11</v>
      </c>
      <c r="I696" s="38">
        <v>4</v>
      </c>
      <c r="J696" s="63"/>
      <c r="K696" s="63">
        <f t="shared" si="177"/>
        <v>0</v>
      </c>
      <c r="L696" s="36" t="s">
        <v>32</v>
      </c>
    </row>
    <row r="697" spans="1:12" ht="33.6">
      <c r="A697" s="92">
        <v>667</v>
      </c>
      <c r="B697" s="30"/>
      <c r="C697" s="31"/>
      <c r="D697" s="38"/>
      <c r="E697" s="68"/>
      <c r="F697" s="63"/>
      <c r="G697" s="30" t="s">
        <v>407</v>
      </c>
      <c r="H697" s="31" t="s">
        <v>12</v>
      </c>
      <c r="I697" s="38">
        <v>30</v>
      </c>
      <c r="J697" s="63"/>
      <c r="K697" s="63">
        <f t="shared" si="177"/>
        <v>0</v>
      </c>
      <c r="L697" s="36"/>
    </row>
    <row r="698" spans="1:12" ht="33.6">
      <c r="A698" s="92">
        <v>668</v>
      </c>
      <c r="B698" s="30"/>
      <c r="C698" s="31"/>
      <c r="D698" s="38"/>
      <c r="E698" s="68"/>
      <c r="F698" s="63"/>
      <c r="G698" s="30" t="s">
        <v>398</v>
      </c>
      <c r="H698" s="31" t="s">
        <v>11</v>
      </c>
      <c r="I698" s="38">
        <v>2.4</v>
      </c>
      <c r="J698" s="63"/>
      <c r="K698" s="63">
        <f t="shared" si="177"/>
        <v>0</v>
      </c>
      <c r="L698" s="36" t="s">
        <v>32</v>
      </c>
    </row>
    <row r="699" spans="1:12" ht="33.6">
      <c r="A699" s="92">
        <v>669</v>
      </c>
      <c r="B699" s="30"/>
      <c r="C699" s="31"/>
      <c r="D699" s="38"/>
      <c r="E699" s="68"/>
      <c r="F699" s="63"/>
      <c r="G699" s="30" t="s">
        <v>279</v>
      </c>
      <c r="H699" s="31" t="s">
        <v>49</v>
      </c>
      <c r="I699" s="38">
        <v>1</v>
      </c>
      <c r="J699" s="63"/>
      <c r="K699" s="63">
        <f t="shared" si="177"/>
        <v>0</v>
      </c>
      <c r="L699" s="36"/>
    </row>
    <row r="700" spans="1:12" ht="33.6">
      <c r="A700" s="92">
        <v>670</v>
      </c>
      <c r="B700" s="30"/>
      <c r="C700" s="31"/>
      <c r="D700" s="38"/>
      <c r="E700" s="68"/>
      <c r="F700" s="63"/>
      <c r="G700" s="30" t="s">
        <v>380</v>
      </c>
      <c r="H700" s="31" t="s">
        <v>12</v>
      </c>
      <c r="I700" s="38">
        <v>3</v>
      </c>
      <c r="J700" s="63"/>
      <c r="K700" s="63">
        <f t="shared" si="177"/>
        <v>0</v>
      </c>
      <c r="L700" s="36" t="s">
        <v>32</v>
      </c>
    </row>
    <row r="701" spans="1:12" ht="33.6">
      <c r="A701" s="92">
        <v>671</v>
      </c>
      <c r="B701" s="30"/>
      <c r="C701" s="31"/>
      <c r="D701" s="38"/>
      <c r="E701" s="68"/>
      <c r="F701" s="63"/>
      <c r="G701" s="30" t="s">
        <v>406</v>
      </c>
      <c r="H701" s="31" t="s">
        <v>49</v>
      </c>
      <c r="I701" s="38">
        <v>1</v>
      </c>
      <c r="J701" s="63"/>
      <c r="K701" s="63">
        <f t="shared" si="177"/>
        <v>0</v>
      </c>
      <c r="L701" s="36"/>
    </row>
    <row r="702" spans="1:12" ht="33.6">
      <c r="A702" s="92">
        <v>672</v>
      </c>
      <c r="B702" s="30"/>
      <c r="C702" s="31"/>
      <c r="D702" s="38"/>
      <c r="E702" s="68"/>
      <c r="F702" s="63"/>
      <c r="G702" s="30" t="s">
        <v>401</v>
      </c>
      <c r="H702" s="31" t="s">
        <v>12</v>
      </c>
      <c r="I702" s="38">
        <v>30</v>
      </c>
      <c r="J702" s="63"/>
      <c r="K702" s="63">
        <f t="shared" si="177"/>
        <v>0</v>
      </c>
      <c r="L702" s="36" t="s">
        <v>32</v>
      </c>
    </row>
    <row r="703" spans="1:12" ht="33.6">
      <c r="A703" s="92">
        <v>673</v>
      </c>
      <c r="B703" s="30"/>
      <c r="C703" s="31"/>
      <c r="D703" s="38"/>
      <c r="E703" s="68"/>
      <c r="F703" s="63"/>
      <c r="G703" s="30" t="s">
        <v>402</v>
      </c>
      <c r="H703" s="31" t="s">
        <v>12</v>
      </c>
      <c r="I703" s="38">
        <v>3</v>
      </c>
      <c r="J703" s="63"/>
      <c r="K703" s="63">
        <f t="shared" si="177"/>
        <v>0</v>
      </c>
      <c r="L703" s="36"/>
    </row>
    <row r="704" spans="1:12" ht="33.6">
      <c r="A704" s="92">
        <v>674</v>
      </c>
      <c r="B704" s="30"/>
      <c r="C704" s="31"/>
      <c r="D704" s="38"/>
      <c r="E704" s="68"/>
      <c r="F704" s="63"/>
      <c r="G704" s="30" t="s">
        <v>403</v>
      </c>
      <c r="H704" s="31" t="s">
        <v>12</v>
      </c>
      <c r="I704" s="38">
        <v>3</v>
      </c>
      <c r="J704" s="63"/>
      <c r="K704" s="63">
        <f t="shared" si="177"/>
        <v>0</v>
      </c>
      <c r="L704" s="36" t="s">
        <v>32</v>
      </c>
    </row>
    <row r="705" spans="1:12" ht="33.6">
      <c r="A705" s="92">
        <v>675</v>
      </c>
      <c r="B705" s="30"/>
      <c r="C705" s="31"/>
      <c r="D705" s="38"/>
      <c r="E705" s="68"/>
      <c r="F705" s="63"/>
      <c r="G705" s="30" t="s">
        <v>404</v>
      </c>
      <c r="H705" s="31" t="s">
        <v>12</v>
      </c>
      <c r="I705" s="38">
        <v>180</v>
      </c>
      <c r="J705" s="63"/>
      <c r="K705" s="63">
        <f t="shared" si="177"/>
        <v>0</v>
      </c>
      <c r="L705" s="36" t="s">
        <v>32</v>
      </c>
    </row>
    <row r="706" spans="1:12" ht="33.6">
      <c r="A706" s="92">
        <v>676</v>
      </c>
      <c r="B706" s="30"/>
      <c r="C706" s="31"/>
      <c r="D706" s="38"/>
      <c r="E706" s="68"/>
      <c r="F706" s="63"/>
      <c r="G706" s="30" t="s">
        <v>405</v>
      </c>
      <c r="H706" s="31" t="s">
        <v>12</v>
      </c>
      <c r="I706" s="38">
        <v>30</v>
      </c>
      <c r="J706" s="63"/>
      <c r="K706" s="63">
        <f t="shared" si="177"/>
        <v>0</v>
      </c>
      <c r="L706" s="36" t="s">
        <v>32</v>
      </c>
    </row>
    <row r="707" spans="1:12" ht="33.6">
      <c r="A707" s="92">
        <v>677</v>
      </c>
      <c r="B707" s="30" t="s">
        <v>394</v>
      </c>
      <c r="C707" s="31" t="s">
        <v>12</v>
      </c>
      <c r="D707" s="38">
        <v>1</v>
      </c>
      <c r="E707" s="68"/>
      <c r="F707" s="61">
        <f t="shared" ref="F707" si="179">E707*D707</f>
        <v>0</v>
      </c>
      <c r="G707" s="30"/>
      <c r="H707" s="31"/>
      <c r="I707" s="38"/>
      <c r="J707" s="63"/>
      <c r="K707" s="63"/>
      <c r="L707" s="36"/>
    </row>
    <row r="708" spans="1:12" ht="33.6">
      <c r="A708" s="92">
        <v>678</v>
      </c>
      <c r="B708" s="30"/>
      <c r="C708" s="31"/>
      <c r="D708" s="38"/>
      <c r="E708" s="68"/>
      <c r="F708" s="63"/>
      <c r="G708" s="30" t="s">
        <v>392</v>
      </c>
      <c r="H708" s="31" t="s">
        <v>49</v>
      </c>
      <c r="I708" s="38">
        <v>4</v>
      </c>
      <c r="J708" s="63"/>
      <c r="K708" s="63">
        <f t="shared" si="177"/>
        <v>0</v>
      </c>
      <c r="L708" s="36"/>
    </row>
    <row r="709" spans="1:12" ht="33.6">
      <c r="A709" s="92">
        <v>679</v>
      </c>
      <c r="B709" s="30"/>
      <c r="C709" s="31"/>
      <c r="D709" s="38"/>
      <c r="E709" s="68"/>
      <c r="F709" s="63"/>
      <c r="G709" s="30" t="s">
        <v>393</v>
      </c>
      <c r="H709" s="31" t="s">
        <v>11</v>
      </c>
      <c r="I709" s="38">
        <v>50</v>
      </c>
      <c r="J709" s="63"/>
      <c r="K709" s="63">
        <f t="shared" si="177"/>
        <v>0</v>
      </c>
      <c r="L709" s="36"/>
    </row>
    <row r="710" spans="1:12" ht="33.6">
      <c r="A710" s="92">
        <v>680</v>
      </c>
      <c r="B710" s="30"/>
      <c r="C710" s="31"/>
      <c r="D710" s="38"/>
      <c r="E710" s="68"/>
      <c r="F710" s="63"/>
      <c r="G710" s="30" t="s">
        <v>222</v>
      </c>
      <c r="H710" s="31" t="s">
        <v>12</v>
      </c>
      <c r="I710" s="38">
        <v>1</v>
      </c>
      <c r="J710" s="63"/>
      <c r="K710" s="63">
        <f t="shared" si="177"/>
        <v>0</v>
      </c>
      <c r="L710" s="36"/>
    </row>
    <row r="711" spans="1:12" ht="33.6">
      <c r="A711" s="92">
        <v>681</v>
      </c>
      <c r="B711" s="30" t="s">
        <v>395</v>
      </c>
      <c r="C711" s="31" t="s">
        <v>12</v>
      </c>
      <c r="D711" s="38">
        <v>2</v>
      </c>
      <c r="E711" s="68"/>
      <c r="F711" s="61">
        <f t="shared" ref="F711" si="180">E711*D711</f>
        <v>0</v>
      </c>
      <c r="G711" s="74"/>
      <c r="H711" s="75"/>
      <c r="I711" s="76"/>
      <c r="J711" s="63"/>
      <c r="K711" s="63"/>
      <c r="L711" s="36"/>
    </row>
    <row r="712" spans="1:12" ht="33.6">
      <c r="A712" s="92">
        <v>682</v>
      </c>
      <c r="B712" s="30"/>
      <c r="C712" s="31"/>
      <c r="D712" s="38"/>
      <c r="E712" s="68"/>
      <c r="F712" s="63"/>
      <c r="G712" s="30" t="s">
        <v>222</v>
      </c>
      <c r="H712" s="31" t="s">
        <v>12</v>
      </c>
      <c r="I712" s="38">
        <v>2</v>
      </c>
      <c r="J712" s="63"/>
      <c r="K712" s="63">
        <f t="shared" si="177"/>
        <v>0</v>
      </c>
      <c r="L712" s="36"/>
    </row>
    <row r="713" spans="1:12" ht="33.6">
      <c r="A713" s="92">
        <v>683</v>
      </c>
      <c r="B713" s="30" t="s">
        <v>453</v>
      </c>
      <c r="C713" s="31" t="s">
        <v>12</v>
      </c>
      <c r="D713" s="38">
        <v>6</v>
      </c>
      <c r="E713" s="68"/>
      <c r="F713" s="61">
        <f t="shared" ref="F713" si="181">E713*D713</f>
        <v>0</v>
      </c>
      <c r="G713" s="30"/>
      <c r="H713" s="31"/>
      <c r="I713" s="38"/>
      <c r="J713" s="63"/>
      <c r="K713" s="63"/>
      <c r="L713" s="36"/>
    </row>
    <row r="714" spans="1:12" ht="33.6">
      <c r="A714" s="92">
        <v>684</v>
      </c>
      <c r="B714" s="30"/>
      <c r="C714" s="31"/>
      <c r="D714" s="38"/>
      <c r="E714" s="68"/>
      <c r="F714" s="63"/>
      <c r="G714" s="30" t="s">
        <v>454</v>
      </c>
      <c r="H714" s="31" t="s">
        <v>12</v>
      </c>
      <c r="I714" s="38">
        <v>10</v>
      </c>
      <c r="J714" s="63"/>
      <c r="K714" s="63">
        <f t="shared" si="177"/>
        <v>0</v>
      </c>
      <c r="L714" s="36"/>
    </row>
    <row r="715" spans="1:12" ht="67.2">
      <c r="A715" s="92">
        <v>685</v>
      </c>
      <c r="B715" s="30" t="s">
        <v>169</v>
      </c>
      <c r="C715" s="31" t="s">
        <v>12</v>
      </c>
      <c r="D715" s="38">
        <v>16</v>
      </c>
      <c r="E715" s="68"/>
      <c r="F715" s="61">
        <f t="shared" ref="F715" si="182">E715*D715</f>
        <v>0</v>
      </c>
      <c r="G715" s="30"/>
      <c r="H715" s="31"/>
      <c r="I715" s="38"/>
      <c r="J715" s="63"/>
      <c r="K715" s="63"/>
      <c r="L715" s="36"/>
    </row>
    <row r="716" spans="1:12" ht="33.6">
      <c r="A716" s="92">
        <v>686</v>
      </c>
      <c r="B716" s="30"/>
      <c r="C716" s="31"/>
      <c r="D716" s="38"/>
      <c r="E716" s="68"/>
      <c r="F716" s="63"/>
      <c r="G716" s="30" t="s">
        <v>168</v>
      </c>
      <c r="H716" s="31" t="s">
        <v>12</v>
      </c>
      <c r="I716" s="38">
        <v>8</v>
      </c>
      <c r="J716" s="63"/>
      <c r="K716" s="63">
        <f t="shared" si="177"/>
        <v>0</v>
      </c>
      <c r="L716" s="36" t="s">
        <v>32</v>
      </c>
    </row>
    <row r="717" spans="1:12" ht="33.6">
      <c r="A717" s="92">
        <v>687</v>
      </c>
      <c r="B717" s="30"/>
      <c r="C717" s="31"/>
      <c r="D717" s="38"/>
      <c r="E717" s="68"/>
      <c r="F717" s="63"/>
      <c r="G717" s="30" t="s">
        <v>168</v>
      </c>
      <c r="H717" s="31" t="s">
        <v>12</v>
      </c>
      <c r="I717" s="38">
        <v>8</v>
      </c>
      <c r="J717" s="63"/>
      <c r="K717" s="63">
        <f t="shared" si="177"/>
        <v>0</v>
      </c>
      <c r="L717" s="36"/>
    </row>
    <row r="718" spans="1:12" ht="33.6">
      <c r="A718" s="92">
        <v>688</v>
      </c>
      <c r="B718" s="30" t="s">
        <v>554</v>
      </c>
      <c r="C718" s="31" t="s">
        <v>11</v>
      </c>
      <c r="D718" s="38">
        <v>20</v>
      </c>
      <c r="E718" s="68"/>
      <c r="F718" s="61">
        <f t="shared" ref="F718" si="183">E718*D718</f>
        <v>0</v>
      </c>
      <c r="G718" s="30"/>
      <c r="H718" s="31"/>
      <c r="I718" s="38"/>
      <c r="J718" s="63"/>
      <c r="K718" s="63"/>
      <c r="L718" s="36"/>
    </row>
    <row r="719" spans="1:12" ht="33.6">
      <c r="A719" s="92">
        <v>689</v>
      </c>
      <c r="B719" s="30"/>
      <c r="C719" s="31"/>
      <c r="D719" s="38"/>
      <c r="E719" s="68"/>
      <c r="F719" s="63"/>
      <c r="G719" s="30" t="s">
        <v>534</v>
      </c>
      <c r="H719" s="31" t="s">
        <v>12</v>
      </c>
      <c r="I719" s="38">
        <v>1</v>
      </c>
      <c r="J719" s="63"/>
      <c r="K719" s="63">
        <f t="shared" si="177"/>
        <v>0</v>
      </c>
      <c r="L719" s="36"/>
    </row>
    <row r="720" spans="1:12" ht="67.2">
      <c r="A720" s="92">
        <v>690</v>
      </c>
      <c r="B720" s="30"/>
      <c r="C720" s="31"/>
      <c r="D720" s="38"/>
      <c r="E720" s="68"/>
      <c r="F720" s="63"/>
      <c r="G720" s="30" t="s">
        <v>535</v>
      </c>
      <c r="H720" s="31" t="s">
        <v>12</v>
      </c>
      <c r="I720" s="38">
        <v>40</v>
      </c>
      <c r="J720" s="63"/>
      <c r="K720" s="63">
        <f t="shared" si="177"/>
        <v>0</v>
      </c>
      <c r="L720" s="36"/>
    </row>
    <row r="721" spans="1:12" ht="33.6">
      <c r="A721" s="92">
        <v>691</v>
      </c>
      <c r="B721" s="30"/>
      <c r="C721" s="31"/>
      <c r="D721" s="38"/>
      <c r="E721" s="68"/>
      <c r="F721" s="63"/>
      <c r="G721" s="30" t="s">
        <v>536</v>
      </c>
      <c r="H721" s="31" t="s">
        <v>12</v>
      </c>
      <c r="I721" s="38">
        <v>20</v>
      </c>
      <c r="J721" s="63"/>
      <c r="K721" s="63">
        <f t="shared" si="177"/>
        <v>0</v>
      </c>
      <c r="L721" s="36"/>
    </row>
    <row r="722" spans="1:12" ht="33.6">
      <c r="A722" s="92">
        <v>692</v>
      </c>
      <c r="B722" s="30"/>
      <c r="C722" s="31"/>
      <c r="D722" s="38"/>
      <c r="E722" s="68"/>
      <c r="F722" s="63"/>
      <c r="G722" s="30" t="s">
        <v>537</v>
      </c>
      <c r="H722" s="31" t="s">
        <v>12</v>
      </c>
      <c r="I722" s="38">
        <v>20</v>
      </c>
      <c r="J722" s="63"/>
      <c r="K722" s="63">
        <f t="shared" si="177"/>
        <v>0</v>
      </c>
      <c r="L722" s="36"/>
    </row>
    <row r="723" spans="1:12" ht="33.6">
      <c r="A723" s="92">
        <v>693</v>
      </c>
      <c r="B723" s="30"/>
      <c r="C723" s="31"/>
      <c r="D723" s="38"/>
      <c r="E723" s="68"/>
      <c r="F723" s="63"/>
      <c r="G723" s="30" t="s">
        <v>538</v>
      </c>
      <c r="H723" s="31" t="s">
        <v>11</v>
      </c>
      <c r="I723" s="38">
        <v>20</v>
      </c>
      <c r="J723" s="63"/>
      <c r="K723" s="63">
        <f t="shared" si="177"/>
        <v>0</v>
      </c>
      <c r="L723" s="36"/>
    </row>
    <row r="724" spans="1:12" ht="33.6">
      <c r="A724" s="151" t="s">
        <v>579</v>
      </c>
      <c r="B724" s="152"/>
      <c r="C724" s="152"/>
      <c r="D724" s="152"/>
      <c r="E724" s="152"/>
      <c r="F724" s="152"/>
      <c r="G724" s="152"/>
      <c r="H724" s="152"/>
      <c r="I724" s="152"/>
      <c r="J724" s="152"/>
      <c r="K724" s="152"/>
      <c r="L724" s="153"/>
    </row>
    <row r="725" spans="1:12" ht="33.6">
      <c r="A725" s="56">
        <v>694</v>
      </c>
      <c r="B725" s="21" t="s">
        <v>415</v>
      </c>
      <c r="C725" s="22" t="s">
        <v>8</v>
      </c>
      <c r="D725" s="42">
        <v>40</v>
      </c>
      <c r="E725" s="101"/>
      <c r="F725" s="61">
        <f t="shared" ref="F725" si="184">E725*D725</f>
        <v>0</v>
      </c>
      <c r="G725" s="50"/>
      <c r="H725" s="51"/>
      <c r="I725" s="52"/>
      <c r="J725" s="101"/>
      <c r="K725" s="101"/>
      <c r="L725" s="56"/>
    </row>
    <row r="726" spans="1:12" ht="33.6">
      <c r="A726" s="56">
        <v>695</v>
      </c>
      <c r="B726" s="21"/>
      <c r="C726" s="22"/>
      <c r="D726" s="42"/>
      <c r="E726" s="101"/>
      <c r="F726" s="101"/>
      <c r="G726" s="50" t="s">
        <v>417</v>
      </c>
      <c r="H726" s="51" t="s">
        <v>10</v>
      </c>
      <c r="I726" s="52">
        <f>D725*0.2</f>
        <v>8</v>
      </c>
      <c r="J726" s="101"/>
      <c r="K726" s="63">
        <f t="shared" ref="K726" si="185">I726*J726</f>
        <v>0</v>
      </c>
      <c r="L726" s="56"/>
    </row>
    <row r="727" spans="1:12" ht="33.6">
      <c r="A727" s="56">
        <v>696</v>
      </c>
      <c r="B727" s="21" t="s">
        <v>416</v>
      </c>
      <c r="C727" s="22" t="s">
        <v>8</v>
      </c>
      <c r="D727" s="42">
        <v>40</v>
      </c>
      <c r="E727" s="101"/>
      <c r="F727" s="61">
        <f t="shared" ref="F727" si="186">E727*D727</f>
        <v>0</v>
      </c>
      <c r="G727" s="50"/>
      <c r="H727" s="51"/>
      <c r="I727" s="52"/>
      <c r="J727" s="101"/>
      <c r="K727" s="101"/>
      <c r="L727" s="56"/>
    </row>
    <row r="728" spans="1:12" ht="67.2">
      <c r="A728" s="56">
        <v>697</v>
      </c>
      <c r="B728" s="21"/>
      <c r="C728" s="22"/>
      <c r="D728" s="42"/>
      <c r="E728" s="101"/>
      <c r="F728" s="101"/>
      <c r="G728" s="50" t="s">
        <v>418</v>
      </c>
      <c r="H728" s="51" t="s">
        <v>10</v>
      </c>
      <c r="I728" s="52">
        <f>0.13*2*40</f>
        <v>10.4</v>
      </c>
      <c r="J728" s="101"/>
      <c r="K728" s="63">
        <f t="shared" ref="K728" si="187">I728*J728</f>
        <v>0</v>
      </c>
      <c r="L728" s="56"/>
    </row>
    <row r="729" spans="1:12" ht="67.2">
      <c r="A729" s="56">
        <v>698</v>
      </c>
      <c r="B729" s="21" t="s">
        <v>458</v>
      </c>
      <c r="C729" s="51" t="s">
        <v>12</v>
      </c>
      <c r="D729" s="52">
        <v>20</v>
      </c>
      <c r="E729" s="101"/>
      <c r="F729" s="61">
        <f t="shared" ref="F729" si="188">E729*D729</f>
        <v>0</v>
      </c>
      <c r="G729" s="50"/>
      <c r="H729" s="51"/>
      <c r="I729" s="52"/>
      <c r="J729" s="101"/>
      <c r="K729" s="101"/>
      <c r="L729" s="56"/>
    </row>
    <row r="730" spans="1:12" ht="33.6">
      <c r="A730" s="56">
        <v>699</v>
      </c>
      <c r="B730" s="21"/>
      <c r="C730" s="22"/>
      <c r="D730" s="103"/>
      <c r="E730" s="101"/>
      <c r="F730" s="101"/>
      <c r="G730" s="50" t="s">
        <v>457</v>
      </c>
      <c r="H730" s="51" t="s">
        <v>12</v>
      </c>
      <c r="I730" s="52">
        <v>20</v>
      </c>
      <c r="J730" s="101"/>
      <c r="K730" s="63">
        <f t="shared" ref="K730" si="189">I730*J730</f>
        <v>0</v>
      </c>
      <c r="L730" s="56"/>
    </row>
    <row r="731" spans="1:12" ht="33.6">
      <c r="A731" s="151" t="s">
        <v>580</v>
      </c>
      <c r="B731" s="152"/>
      <c r="C731" s="152"/>
      <c r="D731" s="152"/>
      <c r="E731" s="152"/>
      <c r="F731" s="152"/>
      <c r="G731" s="152"/>
      <c r="H731" s="152"/>
      <c r="I731" s="152"/>
      <c r="J731" s="152"/>
      <c r="K731" s="152"/>
      <c r="L731" s="153"/>
    </row>
    <row r="732" spans="1:12" ht="33.6">
      <c r="A732" s="56">
        <v>700</v>
      </c>
      <c r="B732" s="49" t="s">
        <v>420</v>
      </c>
      <c r="C732" s="56" t="s">
        <v>8</v>
      </c>
      <c r="D732" s="104">
        <v>1500</v>
      </c>
      <c r="E732" s="60"/>
      <c r="F732" s="61">
        <f t="shared" ref="F732:F738" si="190">D732*E732</f>
        <v>0</v>
      </c>
      <c r="G732" s="70"/>
      <c r="H732" s="70"/>
      <c r="I732" s="105"/>
      <c r="J732" s="94"/>
      <c r="K732" s="94"/>
      <c r="L732" s="27"/>
    </row>
    <row r="733" spans="1:12" ht="33.6">
      <c r="A733" s="56">
        <v>701</v>
      </c>
      <c r="B733" s="49"/>
      <c r="C733" s="56"/>
      <c r="D733" s="104"/>
      <c r="E733" s="60"/>
      <c r="F733" s="61"/>
      <c r="G733" s="26" t="s">
        <v>421</v>
      </c>
      <c r="H733" s="56" t="s">
        <v>10</v>
      </c>
      <c r="I733" s="28">
        <v>150</v>
      </c>
      <c r="J733" s="60"/>
      <c r="K733" s="61">
        <f>J733*I733</f>
        <v>0</v>
      </c>
      <c r="L733" s="27"/>
    </row>
    <row r="734" spans="1:12" ht="100.8">
      <c r="A734" s="56">
        <v>702</v>
      </c>
      <c r="B734" s="49" t="s">
        <v>422</v>
      </c>
      <c r="C734" s="56" t="s">
        <v>11</v>
      </c>
      <c r="D734" s="104">
        <v>40</v>
      </c>
      <c r="E734" s="60"/>
      <c r="F734" s="61">
        <f t="shared" si="190"/>
        <v>0</v>
      </c>
      <c r="G734" s="70"/>
      <c r="H734" s="70"/>
      <c r="I734" s="105"/>
      <c r="J734" s="94"/>
      <c r="K734" s="94"/>
      <c r="L734" s="27"/>
    </row>
    <row r="735" spans="1:12" ht="33.6">
      <c r="A735" s="56">
        <v>703</v>
      </c>
      <c r="B735" s="49"/>
      <c r="C735" s="56"/>
      <c r="D735" s="104"/>
      <c r="E735" s="60"/>
      <c r="F735" s="61"/>
      <c r="G735" s="26" t="s">
        <v>423</v>
      </c>
      <c r="H735" s="56" t="s">
        <v>9</v>
      </c>
      <c r="I735" s="28">
        <v>100</v>
      </c>
      <c r="J735" s="60"/>
      <c r="K735" s="61">
        <f>J735*I735</f>
        <v>0</v>
      </c>
      <c r="L735" s="27"/>
    </row>
    <row r="736" spans="1:12" ht="33.6">
      <c r="A736" s="56">
        <v>704</v>
      </c>
      <c r="B736" s="49" t="s">
        <v>424</v>
      </c>
      <c r="C736" s="56" t="s">
        <v>8</v>
      </c>
      <c r="D736" s="104">
        <v>1080</v>
      </c>
      <c r="E736" s="60"/>
      <c r="F736" s="61">
        <f t="shared" si="190"/>
        <v>0</v>
      </c>
      <c r="G736" s="70"/>
      <c r="H736" s="70"/>
      <c r="I736" s="105"/>
      <c r="J736" s="94"/>
      <c r="K736" s="94"/>
      <c r="L736" s="27"/>
    </row>
    <row r="737" spans="1:12" ht="33.6">
      <c r="A737" s="56">
        <v>705</v>
      </c>
      <c r="B737" s="49"/>
      <c r="C737" s="56"/>
      <c r="D737" s="104"/>
      <c r="E737" s="60"/>
      <c r="F737" s="61"/>
      <c r="G737" s="26" t="s">
        <v>421</v>
      </c>
      <c r="H737" s="56" t="s">
        <v>10</v>
      </c>
      <c r="I737" s="28">
        <v>108</v>
      </c>
      <c r="J737" s="60"/>
      <c r="K737" s="61">
        <f>J737*I737</f>
        <v>0</v>
      </c>
      <c r="L737" s="27"/>
    </row>
    <row r="738" spans="1:12" ht="33.6">
      <c r="A738" s="56">
        <v>706</v>
      </c>
      <c r="B738" s="49" t="s">
        <v>425</v>
      </c>
      <c r="C738" s="56" t="s">
        <v>8</v>
      </c>
      <c r="D738" s="104">
        <v>1500</v>
      </c>
      <c r="E738" s="60"/>
      <c r="F738" s="61">
        <f t="shared" si="190"/>
        <v>0</v>
      </c>
      <c r="G738" s="70"/>
      <c r="H738" s="70"/>
      <c r="I738" s="105"/>
      <c r="J738" s="94"/>
      <c r="K738" s="94"/>
      <c r="L738" s="27"/>
    </row>
    <row r="739" spans="1:12" ht="33.6">
      <c r="A739" s="56">
        <v>707</v>
      </c>
      <c r="B739" s="49"/>
      <c r="C739" s="56"/>
      <c r="D739" s="104"/>
      <c r="E739" s="60"/>
      <c r="F739" s="61"/>
      <c r="G739" s="26" t="s">
        <v>426</v>
      </c>
      <c r="H739" s="56" t="s">
        <v>8</v>
      </c>
      <c r="I739" s="28">
        <v>1000</v>
      </c>
      <c r="J739" s="60"/>
      <c r="K739" s="61">
        <f>J739*I739</f>
        <v>0</v>
      </c>
      <c r="L739" s="27"/>
    </row>
    <row r="740" spans="1:12" ht="33.6">
      <c r="A740" s="56">
        <v>708</v>
      </c>
      <c r="B740" s="49"/>
      <c r="C740" s="56"/>
      <c r="D740" s="104"/>
      <c r="E740" s="60"/>
      <c r="F740" s="61"/>
      <c r="G740" s="49" t="s">
        <v>427</v>
      </c>
      <c r="H740" s="56" t="s">
        <v>12</v>
      </c>
      <c r="I740" s="28">
        <v>5</v>
      </c>
      <c r="J740" s="60"/>
      <c r="K740" s="61">
        <f>J740*I740</f>
        <v>0</v>
      </c>
      <c r="L740" s="27"/>
    </row>
    <row r="741" spans="1:12" ht="33.6">
      <c r="A741" s="56">
        <v>709</v>
      </c>
      <c r="B741" s="49" t="s">
        <v>428</v>
      </c>
      <c r="C741" s="56" t="s">
        <v>8</v>
      </c>
      <c r="D741" s="104">
        <v>1500</v>
      </c>
      <c r="E741" s="60"/>
      <c r="F741" s="61">
        <f t="shared" ref="F741:F743" si="191">D741*E741</f>
        <v>0</v>
      </c>
      <c r="G741" s="70"/>
      <c r="H741" s="70"/>
      <c r="I741" s="105"/>
      <c r="J741" s="94"/>
      <c r="K741" s="94"/>
      <c r="L741" s="27"/>
    </row>
    <row r="742" spans="1:12" ht="33.6">
      <c r="A742" s="56">
        <v>710</v>
      </c>
      <c r="B742" s="49"/>
      <c r="C742" s="56"/>
      <c r="D742" s="104"/>
      <c r="E742" s="60"/>
      <c r="F742" s="61"/>
      <c r="G742" s="30" t="s">
        <v>429</v>
      </c>
      <c r="H742" s="56" t="s">
        <v>12</v>
      </c>
      <c r="I742" s="28">
        <v>30</v>
      </c>
      <c r="J742" s="60"/>
      <c r="K742" s="61">
        <f>J742*I742</f>
        <v>0</v>
      </c>
      <c r="L742" s="27"/>
    </row>
    <row r="743" spans="1:12" ht="67.2">
      <c r="A743" s="56">
        <v>711</v>
      </c>
      <c r="B743" s="49" t="s">
        <v>430</v>
      </c>
      <c r="C743" s="56" t="s">
        <v>8</v>
      </c>
      <c r="D743" s="104">
        <f>D736</f>
        <v>1080</v>
      </c>
      <c r="E743" s="60"/>
      <c r="F743" s="61">
        <f t="shared" si="191"/>
        <v>0</v>
      </c>
      <c r="G743" s="70"/>
      <c r="H743" s="70"/>
      <c r="I743" s="105"/>
      <c r="J743" s="94"/>
      <c r="K743" s="94"/>
      <c r="L743" s="27"/>
    </row>
    <row r="744" spans="1:12" ht="33.6">
      <c r="A744" s="56">
        <v>712</v>
      </c>
      <c r="B744" s="21"/>
      <c r="C744" s="22"/>
      <c r="D744" s="103"/>
      <c r="E744" s="101"/>
      <c r="F744" s="101"/>
      <c r="G744" s="30" t="s">
        <v>429</v>
      </c>
      <c r="H744" s="56" t="s">
        <v>12</v>
      </c>
      <c r="I744" s="28">
        <v>11</v>
      </c>
      <c r="J744" s="60"/>
      <c r="K744" s="61">
        <f>J744*I744</f>
        <v>0</v>
      </c>
      <c r="L744" s="56"/>
    </row>
    <row r="745" spans="1:12" ht="33.6">
      <c r="A745" s="151" t="s">
        <v>581</v>
      </c>
      <c r="B745" s="152"/>
      <c r="C745" s="152"/>
      <c r="D745" s="152"/>
      <c r="E745" s="152"/>
      <c r="F745" s="152"/>
      <c r="G745" s="152"/>
      <c r="H745" s="152"/>
      <c r="I745" s="152"/>
      <c r="J745" s="152"/>
      <c r="K745" s="152"/>
      <c r="L745" s="153"/>
    </row>
    <row r="746" spans="1:12" ht="33.6">
      <c r="A746" s="56">
        <v>713</v>
      </c>
      <c r="B746" s="49" t="s">
        <v>437</v>
      </c>
      <c r="C746" s="56" t="s">
        <v>12</v>
      </c>
      <c r="D746" s="104">
        <v>30</v>
      </c>
      <c r="E746" s="60"/>
      <c r="F746" s="61">
        <f t="shared" ref="F746" si="192">D746*E746</f>
        <v>0</v>
      </c>
      <c r="G746" s="49" t="s">
        <v>438</v>
      </c>
      <c r="H746" s="56" t="s">
        <v>12</v>
      </c>
      <c r="I746" s="28">
        <v>30</v>
      </c>
      <c r="J746" s="60"/>
      <c r="K746" s="61">
        <f t="shared" ref="K746:K747" si="193">J746*I746</f>
        <v>0</v>
      </c>
      <c r="L746" s="27"/>
    </row>
    <row r="747" spans="1:12" ht="33.6">
      <c r="A747" s="56">
        <v>714</v>
      </c>
      <c r="B747" s="49"/>
      <c r="C747" s="56"/>
      <c r="D747" s="104"/>
      <c r="E747" s="60"/>
      <c r="F747" s="61"/>
      <c r="G747" s="49" t="s">
        <v>439</v>
      </c>
      <c r="H747" s="56" t="s">
        <v>12</v>
      </c>
      <c r="I747" s="28">
        <v>60</v>
      </c>
      <c r="J747" s="60"/>
      <c r="K747" s="61">
        <f t="shared" si="193"/>
        <v>0</v>
      </c>
      <c r="L747" s="27"/>
    </row>
    <row r="748" spans="1:12" ht="33.6">
      <c r="A748" s="151" t="s">
        <v>582</v>
      </c>
      <c r="B748" s="152"/>
      <c r="C748" s="152"/>
      <c r="D748" s="152"/>
      <c r="E748" s="152"/>
      <c r="F748" s="152"/>
      <c r="G748" s="152"/>
      <c r="H748" s="152"/>
      <c r="I748" s="152"/>
      <c r="J748" s="152"/>
      <c r="K748" s="152"/>
      <c r="L748" s="153"/>
    </row>
    <row r="749" spans="1:12" ht="33.6">
      <c r="A749" s="56">
        <v>715</v>
      </c>
      <c r="B749" s="21" t="s">
        <v>452</v>
      </c>
      <c r="C749" s="22" t="s">
        <v>8</v>
      </c>
      <c r="D749" s="42">
        <v>5</v>
      </c>
      <c r="E749" s="101"/>
      <c r="F749" s="61">
        <f t="shared" ref="F749" si="194">E749*D749</f>
        <v>0</v>
      </c>
      <c r="G749" s="50"/>
      <c r="H749" s="51"/>
      <c r="I749" s="52"/>
      <c r="J749" s="51"/>
      <c r="K749" s="51"/>
      <c r="L749" s="56"/>
    </row>
    <row r="750" spans="1:12" ht="33.6">
      <c r="A750" s="56">
        <v>716</v>
      </c>
      <c r="B750" s="21"/>
      <c r="C750" s="22"/>
      <c r="D750" s="103"/>
      <c r="E750" s="101"/>
      <c r="F750" s="101"/>
      <c r="G750" s="50" t="s">
        <v>455</v>
      </c>
      <c r="H750" s="22" t="s">
        <v>8</v>
      </c>
      <c r="I750" s="42">
        <v>5</v>
      </c>
      <c r="J750" s="101"/>
      <c r="K750" s="63">
        <f t="shared" ref="K750" si="195">I750*J750</f>
        <v>0</v>
      </c>
      <c r="L750" s="56"/>
    </row>
    <row r="751" spans="1:12" ht="33.6">
      <c r="A751" s="179" t="s">
        <v>716</v>
      </c>
      <c r="B751" s="180"/>
      <c r="C751" s="180"/>
      <c r="D751" s="180"/>
      <c r="E751" s="180"/>
      <c r="F751" s="180"/>
      <c r="G751" s="180"/>
      <c r="H751" s="180"/>
      <c r="I751" s="180"/>
      <c r="J751" s="180"/>
      <c r="K751" s="180"/>
      <c r="L751" s="180"/>
    </row>
    <row r="752" spans="1:12" ht="33.6">
      <c r="A752" s="92">
        <v>717</v>
      </c>
      <c r="B752" s="100" t="s">
        <v>583</v>
      </c>
      <c r="C752" s="92" t="s">
        <v>12</v>
      </c>
      <c r="D752" s="92">
        <v>1</v>
      </c>
      <c r="E752" s="92"/>
      <c r="F752" s="61">
        <f t="shared" ref="F752:F772" si="196">E752*D752</f>
        <v>0</v>
      </c>
      <c r="G752" s="92"/>
      <c r="H752" s="92"/>
      <c r="I752" s="92"/>
      <c r="J752" s="92"/>
      <c r="K752" s="92"/>
      <c r="L752" s="92"/>
    </row>
    <row r="753" spans="1:12" ht="67.2">
      <c r="A753" s="92">
        <v>718</v>
      </c>
      <c r="B753" s="100" t="s">
        <v>584</v>
      </c>
      <c r="C753" s="92" t="s">
        <v>12</v>
      </c>
      <c r="D753" s="92">
        <v>1</v>
      </c>
      <c r="E753" s="92"/>
      <c r="F753" s="61">
        <f t="shared" si="196"/>
        <v>0</v>
      </c>
      <c r="G753" s="92"/>
      <c r="H753" s="92"/>
      <c r="I753" s="92"/>
      <c r="J753" s="92"/>
      <c r="K753" s="92"/>
      <c r="L753" s="92"/>
    </row>
    <row r="754" spans="1:12" ht="67.2">
      <c r="A754" s="92">
        <v>719</v>
      </c>
      <c r="B754" s="100" t="s">
        <v>585</v>
      </c>
      <c r="C754" s="92" t="s">
        <v>9</v>
      </c>
      <c r="D754" s="92">
        <v>1000</v>
      </c>
      <c r="E754" s="92"/>
      <c r="F754" s="61">
        <f t="shared" si="196"/>
        <v>0</v>
      </c>
      <c r="G754" s="92"/>
      <c r="H754" s="92"/>
      <c r="I754" s="92"/>
      <c r="J754" s="92"/>
      <c r="K754" s="92"/>
      <c r="L754" s="92"/>
    </row>
    <row r="755" spans="1:12" ht="33.6">
      <c r="A755" s="92">
        <v>720</v>
      </c>
      <c r="B755" s="100" t="s">
        <v>586</v>
      </c>
      <c r="C755" s="92" t="s">
        <v>9</v>
      </c>
      <c r="D755" s="92">
        <v>300</v>
      </c>
      <c r="E755" s="92"/>
      <c r="F755" s="61">
        <f t="shared" si="196"/>
        <v>0</v>
      </c>
      <c r="G755" s="92"/>
      <c r="H755" s="92"/>
      <c r="I755" s="92"/>
      <c r="J755" s="92"/>
      <c r="K755" s="92"/>
      <c r="L755" s="92"/>
    </row>
    <row r="756" spans="1:12" ht="33.6">
      <c r="A756" s="92">
        <v>721</v>
      </c>
      <c r="B756" s="100" t="s">
        <v>587</v>
      </c>
      <c r="C756" s="92" t="s">
        <v>13</v>
      </c>
      <c r="D756" s="92">
        <v>1</v>
      </c>
      <c r="E756" s="92"/>
      <c r="F756" s="61">
        <f t="shared" si="196"/>
        <v>0</v>
      </c>
      <c r="G756" s="92"/>
      <c r="H756" s="92"/>
      <c r="I756" s="92"/>
      <c r="J756" s="92"/>
      <c r="K756" s="92"/>
      <c r="L756" s="92"/>
    </row>
    <row r="757" spans="1:12" ht="33.6">
      <c r="A757" s="92">
        <v>722</v>
      </c>
      <c r="B757" s="100" t="s">
        <v>566</v>
      </c>
      <c r="C757" s="92" t="s">
        <v>8</v>
      </c>
      <c r="D757" s="92"/>
      <c r="E757" s="92"/>
      <c r="F757" s="61">
        <f t="shared" si="196"/>
        <v>0</v>
      </c>
      <c r="G757" s="92"/>
      <c r="H757" s="92"/>
      <c r="I757" s="92"/>
      <c r="J757" s="92"/>
      <c r="K757" s="92"/>
      <c r="L757" s="92"/>
    </row>
    <row r="758" spans="1:12" ht="100.8">
      <c r="A758" s="92">
        <v>723</v>
      </c>
      <c r="B758" s="21" t="s">
        <v>555</v>
      </c>
      <c r="C758" s="22" t="s">
        <v>13</v>
      </c>
      <c r="D758" s="42">
        <v>2</v>
      </c>
      <c r="E758" s="101"/>
      <c r="F758" s="61">
        <f t="shared" si="196"/>
        <v>0</v>
      </c>
      <c r="G758" s="50"/>
      <c r="H758" s="92"/>
      <c r="I758" s="92"/>
      <c r="J758" s="92"/>
      <c r="K758" s="92"/>
      <c r="L758" s="92"/>
    </row>
    <row r="759" spans="1:12" ht="33.6">
      <c r="A759" s="92">
        <v>724</v>
      </c>
      <c r="B759" s="21" t="s">
        <v>588</v>
      </c>
      <c r="C759" s="22" t="s">
        <v>8</v>
      </c>
      <c r="D759" s="42">
        <v>10</v>
      </c>
      <c r="E759" s="101"/>
      <c r="F759" s="61">
        <f t="shared" si="196"/>
        <v>0</v>
      </c>
      <c r="G759" s="50"/>
      <c r="H759" s="92"/>
      <c r="I759" s="92"/>
      <c r="J759" s="92"/>
      <c r="K759" s="92"/>
      <c r="L759" s="92"/>
    </row>
    <row r="760" spans="1:12" ht="67.2">
      <c r="A760" s="92">
        <v>725</v>
      </c>
      <c r="B760" s="21" t="s">
        <v>589</v>
      </c>
      <c r="C760" s="22" t="s">
        <v>9</v>
      </c>
      <c r="D760" s="42">
        <v>1000</v>
      </c>
      <c r="E760" s="101"/>
      <c r="F760" s="61">
        <f t="shared" si="196"/>
        <v>0</v>
      </c>
      <c r="G760" s="50"/>
      <c r="H760" s="92"/>
      <c r="I760" s="92"/>
      <c r="J760" s="92"/>
      <c r="K760" s="92"/>
      <c r="L760" s="92"/>
    </row>
    <row r="761" spans="1:12" ht="33.6">
      <c r="A761" s="92">
        <v>726</v>
      </c>
      <c r="B761" s="21"/>
      <c r="C761" s="22"/>
      <c r="D761" s="42"/>
      <c r="E761" s="101"/>
      <c r="F761" s="61"/>
      <c r="G761" s="50" t="s">
        <v>590</v>
      </c>
      <c r="H761" s="92" t="s">
        <v>9</v>
      </c>
      <c r="I761" s="92">
        <v>1000</v>
      </c>
      <c r="J761" s="92"/>
      <c r="K761" s="63">
        <f t="shared" ref="K761:K763" si="197">I761*J761</f>
        <v>0</v>
      </c>
      <c r="L761" s="92"/>
    </row>
    <row r="762" spans="1:12" ht="33.6">
      <c r="A762" s="92">
        <v>727</v>
      </c>
      <c r="B762" s="21" t="s">
        <v>415</v>
      </c>
      <c r="C762" s="22" t="s">
        <v>8</v>
      </c>
      <c r="D762" s="42">
        <v>40</v>
      </c>
      <c r="E762" s="101"/>
      <c r="F762" s="61">
        <f t="shared" ref="F762" si="198">E762*D762</f>
        <v>0</v>
      </c>
      <c r="G762" s="50"/>
      <c r="H762" s="51"/>
      <c r="I762" s="52"/>
      <c r="J762" s="101"/>
      <c r="K762" s="101"/>
      <c r="L762" s="92"/>
    </row>
    <row r="763" spans="1:12" ht="33.6">
      <c r="A763" s="92">
        <v>728</v>
      </c>
      <c r="B763" s="21"/>
      <c r="C763" s="22"/>
      <c r="D763" s="42"/>
      <c r="E763" s="101"/>
      <c r="F763" s="101"/>
      <c r="G763" s="50" t="s">
        <v>417</v>
      </c>
      <c r="H763" s="51" t="s">
        <v>10</v>
      </c>
      <c r="I763" s="52">
        <f>D762*0.2</f>
        <v>8</v>
      </c>
      <c r="J763" s="101"/>
      <c r="K763" s="63">
        <f t="shared" si="197"/>
        <v>0</v>
      </c>
      <c r="L763" s="92"/>
    </row>
    <row r="764" spans="1:12" ht="33.6">
      <c r="A764" s="92">
        <v>729</v>
      </c>
      <c r="B764" s="21" t="s">
        <v>416</v>
      </c>
      <c r="C764" s="22" t="s">
        <v>8</v>
      </c>
      <c r="D764" s="42">
        <v>40</v>
      </c>
      <c r="E764" s="101"/>
      <c r="F764" s="61">
        <f t="shared" ref="F764" si="199">E764*D764</f>
        <v>0</v>
      </c>
      <c r="G764" s="50"/>
      <c r="H764" s="51"/>
      <c r="I764" s="52"/>
      <c r="J764" s="101"/>
      <c r="K764" s="101"/>
      <c r="L764" s="92"/>
    </row>
    <row r="765" spans="1:12" ht="67.2">
      <c r="A765" s="92">
        <v>730</v>
      </c>
      <c r="B765" s="21"/>
      <c r="C765" s="22"/>
      <c r="D765" s="42"/>
      <c r="E765" s="101"/>
      <c r="F765" s="101"/>
      <c r="G765" s="50" t="s">
        <v>418</v>
      </c>
      <c r="H765" s="51" t="s">
        <v>10</v>
      </c>
      <c r="I765" s="52">
        <f>0.13*2*40</f>
        <v>10.4</v>
      </c>
      <c r="J765" s="101"/>
      <c r="K765" s="63">
        <f t="shared" ref="K765" si="200">I765*J765</f>
        <v>0</v>
      </c>
      <c r="L765" s="92"/>
    </row>
    <row r="766" spans="1:12" ht="67.2">
      <c r="A766" s="92">
        <v>731</v>
      </c>
      <c r="B766" s="30" t="s">
        <v>312</v>
      </c>
      <c r="C766" s="31" t="s">
        <v>13</v>
      </c>
      <c r="D766" s="38">
        <f>51*0.2</f>
        <v>10.200000000000001</v>
      </c>
      <c r="E766" s="69"/>
      <c r="F766" s="61">
        <f t="shared" si="196"/>
        <v>0</v>
      </c>
      <c r="G766" s="70"/>
      <c r="H766" s="71"/>
      <c r="I766" s="72"/>
      <c r="J766" s="68"/>
      <c r="K766" s="63"/>
      <c r="L766" s="92"/>
    </row>
    <row r="767" spans="1:12" ht="33.6">
      <c r="A767" s="92">
        <v>732</v>
      </c>
      <c r="B767" s="30"/>
      <c r="C767" s="31"/>
      <c r="D767" s="38"/>
      <c r="E767" s="69"/>
      <c r="F767" s="63"/>
      <c r="G767" s="39" t="s">
        <v>313</v>
      </c>
      <c r="H767" s="29" t="s">
        <v>13</v>
      </c>
      <c r="I767" s="46">
        <v>15</v>
      </c>
      <c r="J767" s="68"/>
      <c r="K767" s="63">
        <f t="shared" ref="K767:K771" si="201">I767*J767</f>
        <v>0</v>
      </c>
      <c r="L767" s="92"/>
    </row>
    <row r="768" spans="1:12" ht="33.6">
      <c r="A768" s="92">
        <v>733</v>
      </c>
      <c r="B768" s="30"/>
      <c r="C768" s="31"/>
      <c r="D768" s="38"/>
      <c r="E768" s="69"/>
      <c r="F768" s="63"/>
      <c r="G768" s="39" t="s">
        <v>315</v>
      </c>
      <c r="H768" s="29" t="s">
        <v>9</v>
      </c>
      <c r="I768" s="46">
        <f>I767*25</f>
        <v>375</v>
      </c>
      <c r="J768" s="68"/>
      <c r="K768" s="63">
        <f t="shared" si="201"/>
        <v>0</v>
      </c>
      <c r="L768" s="92"/>
    </row>
    <row r="769" spans="1:12" ht="33.6">
      <c r="A769" s="92">
        <v>734</v>
      </c>
      <c r="B769" s="30"/>
      <c r="C769" s="31"/>
      <c r="D769" s="38"/>
      <c r="E769" s="69"/>
      <c r="F769" s="63"/>
      <c r="G769" s="39" t="s">
        <v>316</v>
      </c>
      <c r="H769" s="29" t="s">
        <v>12</v>
      </c>
      <c r="I769" s="46">
        <v>2</v>
      </c>
      <c r="J769" s="68"/>
      <c r="K769" s="63">
        <f t="shared" si="201"/>
        <v>0</v>
      </c>
      <c r="L769" s="92"/>
    </row>
    <row r="770" spans="1:12" ht="33.6">
      <c r="A770" s="92">
        <v>735</v>
      </c>
      <c r="B770" s="30"/>
      <c r="C770" s="31"/>
      <c r="D770" s="38"/>
      <c r="E770" s="69"/>
      <c r="F770" s="63"/>
      <c r="G770" s="39" t="s">
        <v>317</v>
      </c>
      <c r="H770" s="29" t="s">
        <v>8</v>
      </c>
      <c r="I770" s="46">
        <v>15</v>
      </c>
      <c r="J770" s="68"/>
      <c r="K770" s="63">
        <f t="shared" si="201"/>
        <v>0</v>
      </c>
      <c r="L770" s="92"/>
    </row>
    <row r="771" spans="1:12" ht="33.6">
      <c r="A771" s="92">
        <v>736</v>
      </c>
      <c r="B771" s="21"/>
      <c r="C771" s="22"/>
      <c r="D771" s="42"/>
      <c r="E771" s="101"/>
      <c r="F771" s="61"/>
      <c r="G771" s="39" t="s">
        <v>591</v>
      </c>
      <c r="H771" s="29" t="s">
        <v>12</v>
      </c>
      <c r="I771" s="46">
        <v>4</v>
      </c>
      <c r="J771" s="68"/>
      <c r="K771" s="63">
        <f t="shared" si="201"/>
        <v>0</v>
      </c>
      <c r="L771" s="92"/>
    </row>
    <row r="772" spans="1:12" ht="67.2">
      <c r="A772" s="92">
        <v>737</v>
      </c>
      <c r="B772" s="21" t="s">
        <v>568</v>
      </c>
      <c r="C772" s="22" t="s">
        <v>13</v>
      </c>
      <c r="D772" s="42">
        <v>0.6</v>
      </c>
      <c r="E772" s="60"/>
      <c r="F772" s="61">
        <f t="shared" si="196"/>
        <v>0</v>
      </c>
      <c r="G772" s="21"/>
      <c r="H772" s="22"/>
      <c r="I772" s="42"/>
      <c r="J772" s="61"/>
      <c r="K772" s="63"/>
      <c r="L772" s="92"/>
    </row>
    <row r="773" spans="1:12" ht="33.6">
      <c r="A773" s="92">
        <v>738</v>
      </c>
      <c r="B773" s="21"/>
      <c r="C773" s="22"/>
      <c r="D773" s="42"/>
      <c r="E773" s="60"/>
      <c r="F773" s="61"/>
      <c r="G773" s="21" t="s">
        <v>96</v>
      </c>
      <c r="H773" s="22" t="s">
        <v>13</v>
      </c>
      <c r="I773" s="42">
        <v>1.2</v>
      </c>
      <c r="J773" s="61"/>
      <c r="K773" s="63">
        <f t="shared" ref="K773" si="202">I773*J773</f>
        <v>0</v>
      </c>
      <c r="L773" s="92"/>
    </row>
    <row r="774" spans="1:12" ht="67.2">
      <c r="A774" s="92">
        <v>739</v>
      </c>
      <c r="B774" s="30" t="s">
        <v>592</v>
      </c>
      <c r="C774" s="31" t="s">
        <v>8</v>
      </c>
      <c r="D774" s="38">
        <v>200</v>
      </c>
      <c r="E774" s="69"/>
      <c r="F774" s="61">
        <f t="shared" ref="F774" si="203">E774*D774</f>
        <v>0</v>
      </c>
      <c r="G774" s="39"/>
      <c r="H774" s="29"/>
      <c r="I774" s="46"/>
      <c r="J774" s="68"/>
      <c r="K774" s="63"/>
      <c r="L774" s="36"/>
    </row>
    <row r="775" spans="1:12" ht="33.6">
      <c r="A775" s="92">
        <v>740</v>
      </c>
      <c r="B775" s="30"/>
      <c r="C775" s="31"/>
      <c r="D775" s="38"/>
      <c r="E775" s="69"/>
      <c r="F775" s="63"/>
      <c r="G775" s="39" t="s">
        <v>239</v>
      </c>
      <c r="H775" s="29" t="s">
        <v>10</v>
      </c>
      <c r="I775" s="46">
        <f>0.1*D774</f>
        <v>20</v>
      </c>
      <c r="J775" s="68"/>
      <c r="K775" s="63">
        <f t="shared" ref="K775:K777" si="204">I775*J775</f>
        <v>0</v>
      </c>
      <c r="L775" s="36"/>
    </row>
    <row r="776" spans="1:12" ht="33.6">
      <c r="A776" s="92">
        <v>741</v>
      </c>
      <c r="B776" s="30"/>
      <c r="C776" s="31"/>
      <c r="D776" s="38"/>
      <c r="E776" s="69"/>
      <c r="F776" s="63"/>
      <c r="G776" s="39" t="s">
        <v>593</v>
      </c>
      <c r="H776" s="29" t="s">
        <v>9</v>
      </c>
      <c r="I776" s="46">
        <f>26*D774</f>
        <v>5200</v>
      </c>
      <c r="J776" s="68"/>
      <c r="K776" s="63">
        <f t="shared" si="204"/>
        <v>0</v>
      </c>
      <c r="L776" s="36"/>
    </row>
    <row r="777" spans="1:12" ht="33.6">
      <c r="A777" s="92">
        <v>742</v>
      </c>
      <c r="B777" s="30"/>
      <c r="C777" s="31"/>
      <c r="D777" s="38"/>
      <c r="E777" s="69"/>
      <c r="F777" s="63"/>
      <c r="G777" s="39" t="s">
        <v>252</v>
      </c>
      <c r="H777" s="29" t="s">
        <v>11</v>
      </c>
      <c r="I777" s="46">
        <v>100</v>
      </c>
      <c r="J777" s="68"/>
      <c r="K777" s="63">
        <f t="shared" si="204"/>
        <v>0</v>
      </c>
      <c r="L777" s="36"/>
    </row>
    <row r="778" spans="1:12" ht="67.2">
      <c r="A778" s="92">
        <v>743</v>
      </c>
      <c r="B778" s="30" t="s">
        <v>64</v>
      </c>
      <c r="C778" s="31" t="s">
        <v>8</v>
      </c>
      <c r="D778" s="38">
        <v>20</v>
      </c>
      <c r="E778" s="69"/>
      <c r="F778" s="61">
        <f t="shared" ref="F778" si="205">E778*D778</f>
        <v>0</v>
      </c>
      <c r="G778" s="39"/>
      <c r="H778" s="80"/>
      <c r="I778" s="46"/>
      <c r="J778" s="68"/>
      <c r="K778" s="63"/>
      <c r="L778" s="36"/>
    </row>
    <row r="779" spans="1:12" ht="33.6">
      <c r="A779" s="92">
        <v>744</v>
      </c>
      <c r="B779" s="30"/>
      <c r="C779" s="31"/>
      <c r="D779" s="38"/>
      <c r="E779" s="69"/>
      <c r="F779" s="63"/>
      <c r="G779" s="39" t="s">
        <v>239</v>
      </c>
      <c r="H779" s="29" t="s">
        <v>10</v>
      </c>
      <c r="I779" s="46">
        <f>0.1*D778</f>
        <v>2</v>
      </c>
      <c r="J779" s="68"/>
      <c r="K779" s="63">
        <f t="shared" ref="K779:K781" si="206">I779*J779</f>
        <v>0</v>
      </c>
      <c r="L779" s="36"/>
    </row>
    <row r="780" spans="1:12" ht="33.6">
      <c r="A780" s="92">
        <v>745</v>
      </c>
      <c r="B780" s="30"/>
      <c r="C780" s="31"/>
      <c r="D780" s="38"/>
      <c r="E780" s="69"/>
      <c r="F780" s="63"/>
      <c r="G780" s="30" t="s">
        <v>63</v>
      </c>
      <c r="H780" s="31" t="s">
        <v>9</v>
      </c>
      <c r="I780" s="38">
        <v>20</v>
      </c>
      <c r="J780" s="69"/>
      <c r="K780" s="63">
        <f t="shared" si="206"/>
        <v>0</v>
      </c>
      <c r="L780" s="36"/>
    </row>
    <row r="781" spans="1:12" ht="33.6">
      <c r="A781" s="92">
        <v>746</v>
      </c>
      <c r="B781" s="30"/>
      <c r="C781" s="31"/>
      <c r="D781" s="38"/>
      <c r="E781" s="69"/>
      <c r="F781" s="63"/>
      <c r="G781" s="30" t="s">
        <v>22</v>
      </c>
      <c r="H781" s="31" t="s">
        <v>11</v>
      </c>
      <c r="I781" s="38">
        <v>20</v>
      </c>
      <c r="J781" s="69"/>
      <c r="K781" s="63">
        <f t="shared" si="206"/>
        <v>0</v>
      </c>
      <c r="L781" s="36"/>
    </row>
    <row r="782" spans="1:12" ht="100.8">
      <c r="A782" s="92">
        <v>747</v>
      </c>
      <c r="B782" s="30" t="s">
        <v>70</v>
      </c>
      <c r="C782" s="31" t="s">
        <v>8</v>
      </c>
      <c r="D782" s="38">
        <v>100</v>
      </c>
      <c r="E782" s="69"/>
      <c r="F782" s="61">
        <f t="shared" ref="F782" si="207">E782*D782</f>
        <v>0</v>
      </c>
      <c r="G782" s="39"/>
      <c r="H782" s="29"/>
      <c r="I782" s="46"/>
      <c r="J782" s="68"/>
      <c r="K782" s="63"/>
      <c r="L782" s="36"/>
    </row>
    <row r="783" spans="1:12" ht="33.6">
      <c r="A783" s="92">
        <v>748</v>
      </c>
      <c r="B783" s="30"/>
      <c r="C783" s="31"/>
      <c r="D783" s="38"/>
      <c r="E783" s="69"/>
      <c r="F783" s="63"/>
      <c r="G783" s="39" t="s">
        <v>239</v>
      </c>
      <c r="H783" s="29" t="s">
        <v>10</v>
      </c>
      <c r="I783" s="46">
        <f>0.1*D782</f>
        <v>10</v>
      </c>
      <c r="J783" s="68"/>
      <c r="K783" s="63">
        <f t="shared" ref="K783:K784" si="208">I783*J783</f>
        <v>0</v>
      </c>
      <c r="L783" s="36"/>
    </row>
    <row r="784" spans="1:12" ht="33.6">
      <c r="A784" s="92">
        <v>749</v>
      </c>
      <c r="B784" s="30"/>
      <c r="C784" s="31"/>
      <c r="D784" s="38"/>
      <c r="E784" s="69"/>
      <c r="F784" s="63"/>
      <c r="G784" s="30" t="s">
        <v>266</v>
      </c>
      <c r="H784" s="31" t="s">
        <v>10</v>
      </c>
      <c r="I784" s="38">
        <f>2*0.15*200</f>
        <v>60</v>
      </c>
      <c r="J784" s="68"/>
      <c r="K784" s="63">
        <f t="shared" si="208"/>
        <v>0</v>
      </c>
      <c r="L784" s="36"/>
    </row>
    <row r="785" spans="1:12" ht="67.2">
      <c r="A785" s="92">
        <v>750</v>
      </c>
      <c r="B785" s="100" t="s">
        <v>594</v>
      </c>
      <c r="C785" s="92" t="s">
        <v>11</v>
      </c>
      <c r="D785" s="92">
        <v>12</v>
      </c>
      <c r="E785" s="92"/>
      <c r="F785" s="61">
        <f t="shared" ref="F785" si="209">E785*D785</f>
        <v>0</v>
      </c>
      <c r="G785" s="21"/>
      <c r="H785" s="22"/>
      <c r="I785" s="42"/>
      <c r="J785" s="61"/>
      <c r="K785" s="63"/>
      <c r="L785" s="92"/>
    </row>
    <row r="786" spans="1:12" ht="33.6">
      <c r="A786" s="92">
        <v>751</v>
      </c>
      <c r="B786" s="100"/>
      <c r="C786" s="92"/>
      <c r="D786" s="92"/>
      <c r="E786" s="92"/>
      <c r="F786" s="92"/>
      <c r="G786" s="39" t="s">
        <v>567</v>
      </c>
      <c r="H786" s="29" t="s">
        <v>8</v>
      </c>
      <c r="I786" s="46">
        <f>D785*2</f>
        <v>24</v>
      </c>
      <c r="J786" s="68"/>
      <c r="K786" s="63">
        <f t="shared" ref="K786:K794" si="210">I786*J786</f>
        <v>0</v>
      </c>
      <c r="L786" s="92"/>
    </row>
    <row r="787" spans="1:12" ht="33.6">
      <c r="A787" s="92">
        <v>752</v>
      </c>
      <c r="B787" s="100"/>
      <c r="C787" s="92"/>
      <c r="D787" s="92"/>
      <c r="E787" s="92"/>
      <c r="F787" s="92"/>
      <c r="G787" s="30" t="s">
        <v>241</v>
      </c>
      <c r="H787" s="31" t="s">
        <v>12</v>
      </c>
      <c r="I787" s="38">
        <f>I786*4</f>
        <v>96</v>
      </c>
      <c r="J787" s="68"/>
      <c r="K787" s="63">
        <f t="shared" si="210"/>
        <v>0</v>
      </c>
      <c r="L787" s="92"/>
    </row>
    <row r="788" spans="1:12" ht="33.6">
      <c r="A788" s="92">
        <v>753</v>
      </c>
      <c r="B788" s="100"/>
      <c r="C788" s="92"/>
      <c r="D788" s="92"/>
      <c r="E788" s="92"/>
      <c r="F788" s="92"/>
      <c r="G788" s="30" t="s">
        <v>215</v>
      </c>
      <c r="H788" s="31" t="s">
        <v>9</v>
      </c>
      <c r="I788" s="32">
        <f>I786*0.005</f>
        <v>0.12</v>
      </c>
      <c r="J788" s="68"/>
      <c r="K788" s="63">
        <f t="shared" si="210"/>
        <v>0</v>
      </c>
      <c r="L788" s="92"/>
    </row>
    <row r="789" spans="1:12" ht="33.6">
      <c r="A789" s="92">
        <v>754</v>
      </c>
      <c r="B789" s="100"/>
      <c r="C789" s="92"/>
      <c r="D789" s="92"/>
      <c r="E789" s="92"/>
      <c r="F789" s="92"/>
      <c r="G789" s="49" t="s">
        <v>525</v>
      </c>
      <c r="H789" s="56" t="s">
        <v>13</v>
      </c>
      <c r="I789" s="57">
        <f>0.02*80</f>
        <v>1.6</v>
      </c>
      <c r="J789" s="25"/>
      <c r="K789" s="34">
        <f t="shared" si="210"/>
        <v>0</v>
      </c>
      <c r="L789" s="92"/>
    </row>
    <row r="790" spans="1:12" ht="33.6">
      <c r="A790" s="92">
        <v>755</v>
      </c>
      <c r="B790" s="100"/>
      <c r="C790" s="92"/>
      <c r="D790" s="92"/>
      <c r="E790" s="92"/>
      <c r="F790" s="92"/>
      <c r="G790" s="21" t="s">
        <v>595</v>
      </c>
      <c r="H790" s="22" t="s">
        <v>8</v>
      </c>
      <c r="I790" s="42">
        <v>4.5</v>
      </c>
      <c r="J790" s="61"/>
      <c r="K790" s="34">
        <f t="shared" si="210"/>
        <v>0</v>
      </c>
      <c r="L790" s="92"/>
    </row>
    <row r="791" spans="1:12" ht="33.6">
      <c r="A791" s="92">
        <v>756</v>
      </c>
      <c r="B791" s="100"/>
      <c r="C791" s="92"/>
      <c r="D791" s="92"/>
      <c r="E791" s="92"/>
      <c r="F791" s="92"/>
      <c r="G791" s="21" t="s">
        <v>596</v>
      </c>
      <c r="H791" s="22" t="s">
        <v>12</v>
      </c>
      <c r="I791" s="42">
        <v>20</v>
      </c>
      <c r="J791" s="61"/>
      <c r="K791" s="34">
        <f t="shared" si="210"/>
        <v>0</v>
      </c>
      <c r="L791" s="92"/>
    </row>
    <row r="792" spans="1:12" ht="67.2">
      <c r="A792" s="92">
        <v>757</v>
      </c>
      <c r="B792" s="100"/>
      <c r="C792" s="92"/>
      <c r="D792" s="92"/>
      <c r="E792" s="92"/>
      <c r="F792" s="92"/>
      <c r="G792" s="30" t="s">
        <v>242</v>
      </c>
      <c r="H792" s="29" t="s">
        <v>13</v>
      </c>
      <c r="I792" s="46">
        <f>D786*0.15</f>
        <v>0</v>
      </c>
      <c r="J792" s="68"/>
      <c r="K792" s="63">
        <f t="shared" si="210"/>
        <v>0</v>
      </c>
      <c r="L792" s="92"/>
    </row>
    <row r="793" spans="1:12" ht="33.6">
      <c r="A793" s="92">
        <v>758</v>
      </c>
      <c r="B793" s="100"/>
      <c r="C793" s="92"/>
      <c r="D793" s="92"/>
      <c r="E793" s="92"/>
      <c r="F793" s="92"/>
      <c r="G793" s="21" t="s">
        <v>597</v>
      </c>
      <c r="H793" s="22" t="s">
        <v>11</v>
      </c>
      <c r="I793" s="42">
        <v>48</v>
      </c>
      <c r="J793" s="61"/>
      <c r="K793" s="63">
        <f t="shared" si="210"/>
        <v>0</v>
      </c>
      <c r="L793" s="92"/>
    </row>
    <row r="794" spans="1:12" ht="33.6">
      <c r="A794" s="92">
        <v>759</v>
      </c>
      <c r="B794" s="100"/>
      <c r="C794" s="92"/>
      <c r="D794" s="92"/>
      <c r="E794" s="92"/>
      <c r="F794" s="92"/>
      <c r="G794" s="100" t="s">
        <v>598</v>
      </c>
      <c r="H794" s="22" t="s">
        <v>12</v>
      </c>
      <c r="I794" s="42">
        <v>12</v>
      </c>
      <c r="J794" s="92"/>
      <c r="K794" s="63">
        <f t="shared" si="210"/>
        <v>0</v>
      </c>
      <c r="L794" s="92"/>
    </row>
    <row r="795" spans="1:12" ht="33.6">
      <c r="A795" s="92">
        <v>760</v>
      </c>
      <c r="B795" s="30" t="s">
        <v>599</v>
      </c>
      <c r="C795" s="31" t="s">
        <v>8</v>
      </c>
      <c r="D795" s="38">
        <v>35</v>
      </c>
      <c r="E795" s="69"/>
      <c r="F795" s="61">
        <f t="shared" ref="F795" si="211">E795*D795</f>
        <v>0</v>
      </c>
      <c r="G795" s="39"/>
      <c r="H795" s="29"/>
      <c r="I795" s="46"/>
      <c r="J795" s="68"/>
      <c r="K795" s="63"/>
      <c r="L795" s="92"/>
    </row>
    <row r="796" spans="1:12" ht="33.6">
      <c r="A796" s="92">
        <v>761</v>
      </c>
      <c r="B796" s="30"/>
      <c r="C796" s="31"/>
      <c r="D796" s="38"/>
      <c r="E796" s="69"/>
      <c r="F796" s="63"/>
      <c r="G796" s="39" t="s">
        <v>239</v>
      </c>
      <c r="H796" s="29" t="s">
        <v>10</v>
      </c>
      <c r="I796" s="46">
        <f>0.1*D795</f>
        <v>3.5</v>
      </c>
      <c r="J796" s="68"/>
      <c r="K796" s="63">
        <f t="shared" ref="K796:K803" si="212">I796*J796</f>
        <v>0</v>
      </c>
      <c r="L796" s="92"/>
    </row>
    <row r="797" spans="1:12" ht="33.6">
      <c r="A797" s="92">
        <v>762</v>
      </c>
      <c r="B797" s="30"/>
      <c r="C797" s="31"/>
      <c r="D797" s="38"/>
      <c r="E797" s="69"/>
      <c r="F797" s="63"/>
      <c r="G797" s="39" t="s">
        <v>567</v>
      </c>
      <c r="H797" s="29" t="s">
        <v>8</v>
      </c>
      <c r="I797" s="46">
        <f>D795*1.1</f>
        <v>38.5</v>
      </c>
      <c r="J797" s="68"/>
      <c r="K797" s="63">
        <f t="shared" si="212"/>
        <v>0</v>
      </c>
      <c r="L797" s="92"/>
    </row>
    <row r="798" spans="1:12" ht="33.6">
      <c r="A798" s="92">
        <v>763</v>
      </c>
      <c r="B798" s="30"/>
      <c r="C798" s="31"/>
      <c r="D798" s="38"/>
      <c r="E798" s="69"/>
      <c r="F798" s="63"/>
      <c r="G798" s="30" t="s">
        <v>241</v>
      </c>
      <c r="H798" s="31" t="s">
        <v>12</v>
      </c>
      <c r="I798" s="38">
        <f>D795*6</f>
        <v>210</v>
      </c>
      <c r="J798" s="68"/>
      <c r="K798" s="63">
        <f t="shared" si="212"/>
        <v>0</v>
      </c>
      <c r="L798" s="92"/>
    </row>
    <row r="799" spans="1:12" ht="33.6">
      <c r="A799" s="92">
        <v>764</v>
      </c>
      <c r="B799" s="30"/>
      <c r="C799" s="31"/>
      <c r="D799" s="38"/>
      <c r="E799" s="69"/>
      <c r="F799" s="63"/>
      <c r="G799" s="30" t="s">
        <v>215</v>
      </c>
      <c r="H799" s="31" t="s">
        <v>9</v>
      </c>
      <c r="I799" s="32">
        <f>D795*0.005</f>
        <v>0.17500000000000002</v>
      </c>
      <c r="J799" s="68"/>
      <c r="K799" s="63">
        <f t="shared" si="212"/>
        <v>0</v>
      </c>
      <c r="L799" s="92"/>
    </row>
    <row r="800" spans="1:12" ht="33.6">
      <c r="A800" s="92">
        <v>765</v>
      </c>
      <c r="B800" s="30"/>
      <c r="C800" s="31"/>
      <c r="D800" s="38"/>
      <c r="E800" s="69"/>
      <c r="F800" s="63"/>
      <c r="G800" s="30" t="s">
        <v>441</v>
      </c>
      <c r="H800" s="31" t="s">
        <v>8</v>
      </c>
      <c r="I800" s="32">
        <v>38</v>
      </c>
      <c r="J800" s="68"/>
      <c r="K800" s="63">
        <f t="shared" si="212"/>
        <v>0</v>
      </c>
      <c r="L800" s="92"/>
    </row>
    <row r="801" spans="1:12" ht="67.2">
      <c r="A801" s="92">
        <v>766</v>
      </c>
      <c r="B801" s="30"/>
      <c r="C801" s="31"/>
      <c r="D801" s="38"/>
      <c r="E801" s="69"/>
      <c r="F801" s="63"/>
      <c r="G801" s="30" t="s">
        <v>242</v>
      </c>
      <c r="H801" s="29" t="s">
        <v>13</v>
      </c>
      <c r="I801" s="46">
        <f>D795*0.15</f>
        <v>5.25</v>
      </c>
      <c r="J801" s="68"/>
      <c r="K801" s="63">
        <f t="shared" si="212"/>
        <v>0</v>
      </c>
      <c r="L801" s="92"/>
    </row>
    <row r="802" spans="1:12" ht="33.6">
      <c r="A802" s="92">
        <v>767</v>
      </c>
      <c r="B802" s="30"/>
      <c r="C802" s="31"/>
      <c r="D802" s="38"/>
      <c r="E802" s="69"/>
      <c r="F802" s="63"/>
      <c r="G802" s="39" t="s">
        <v>251</v>
      </c>
      <c r="H802" s="29" t="s">
        <v>11</v>
      </c>
      <c r="I802" s="46">
        <f>D795*2</f>
        <v>70</v>
      </c>
      <c r="J802" s="68"/>
      <c r="K802" s="63">
        <f t="shared" si="212"/>
        <v>0</v>
      </c>
      <c r="L802" s="92"/>
    </row>
    <row r="803" spans="1:12" ht="33.6">
      <c r="A803" s="92">
        <v>768</v>
      </c>
      <c r="B803" s="30"/>
      <c r="C803" s="31"/>
      <c r="D803" s="38"/>
      <c r="E803" s="69"/>
      <c r="F803" s="63"/>
      <c r="G803" s="39" t="s">
        <v>243</v>
      </c>
      <c r="H803" s="29" t="s">
        <v>11</v>
      </c>
      <c r="I803" s="46">
        <v>30</v>
      </c>
      <c r="J803" s="68"/>
      <c r="K803" s="63">
        <f t="shared" si="212"/>
        <v>0</v>
      </c>
      <c r="L803" s="92"/>
    </row>
    <row r="804" spans="1:12" ht="33.6">
      <c r="A804" s="92">
        <v>769</v>
      </c>
      <c r="B804" s="30" t="s">
        <v>264</v>
      </c>
      <c r="C804" s="31" t="s">
        <v>8</v>
      </c>
      <c r="D804" s="38">
        <v>35</v>
      </c>
      <c r="E804" s="69"/>
      <c r="F804" s="61">
        <f t="shared" ref="F804:F809" si="213">E804*D804</f>
        <v>0</v>
      </c>
      <c r="G804" s="39"/>
      <c r="H804" s="29"/>
      <c r="I804" s="46"/>
      <c r="J804" s="68"/>
      <c r="K804" s="63"/>
      <c r="L804" s="92"/>
    </row>
    <row r="805" spans="1:12" ht="33.6">
      <c r="A805" s="92">
        <v>770</v>
      </c>
      <c r="B805" s="30"/>
      <c r="C805" s="31"/>
      <c r="D805" s="38"/>
      <c r="E805" s="69"/>
      <c r="F805" s="63"/>
      <c r="G805" s="39" t="s">
        <v>263</v>
      </c>
      <c r="H805" s="29" t="s">
        <v>9</v>
      </c>
      <c r="I805" s="46">
        <f>35*1.7*8</f>
        <v>476</v>
      </c>
      <c r="J805" s="68"/>
      <c r="K805" s="63">
        <f t="shared" ref="K805:K811" si="214">I805*J805</f>
        <v>0</v>
      </c>
      <c r="L805" s="92"/>
    </row>
    <row r="806" spans="1:12" ht="33.6">
      <c r="A806" s="92">
        <v>771</v>
      </c>
      <c r="B806" s="30" t="s">
        <v>569</v>
      </c>
      <c r="C806" s="31" t="s">
        <v>8</v>
      </c>
      <c r="D806" s="38">
        <v>35</v>
      </c>
      <c r="E806" s="69"/>
      <c r="F806" s="61">
        <f t="shared" si="213"/>
        <v>0</v>
      </c>
      <c r="G806" s="39"/>
      <c r="H806" s="29"/>
      <c r="I806" s="46"/>
      <c r="J806" s="68"/>
      <c r="K806" s="63"/>
      <c r="L806" s="92"/>
    </row>
    <row r="807" spans="1:12" ht="33.6">
      <c r="A807" s="92">
        <v>772</v>
      </c>
      <c r="B807" s="30"/>
      <c r="C807" s="31"/>
      <c r="D807" s="38"/>
      <c r="E807" s="69"/>
      <c r="F807" s="63"/>
      <c r="G807" s="39" t="s">
        <v>570</v>
      </c>
      <c r="H807" s="29" t="s">
        <v>9</v>
      </c>
      <c r="I807" s="46">
        <f>0.2*D806</f>
        <v>7</v>
      </c>
      <c r="J807" s="68"/>
      <c r="K807" s="63">
        <f t="shared" si="214"/>
        <v>0</v>
      </c>
      <c r="L807" s="92"/>
    </row>
    <row r="808" spans="1:12" ht="67.2">
      <c r="A808" s="92">
        <v>773</v>
      </c>
      <c r="B808" s="30"/>
      <c r="C808" s="31"/>
      <c r="D808" s="38"/>
      <c r="E808" s="69"/>
      <c r="F808" s="63"/>
      <c r="G808" s="39" t="s">
        <v>571</v>
      </c>
      <c r="H808" s="29" t="s">
        <v>9</v>
      </c>
      <c r="I808" s="46">
        <f>0.4*D806</f>
        <v>14</v>
      </c>
      <c r="J808" s="68"/>
      <c r="K808" s="63">
        <f t="shared" si="214"/>
        <v>0</v>
      </c>
      <c r="L808" s="92"/>
    </row>
    <row r="809" spans="1:12" ht="33.6">
      <c r="A809" s="92">
        <v>774</v>
      </c>
      <c r="B809" s="100" t="s">
        <v>600</v>
      </c>
      <c r="C809" s="92" t="s">
        <v>12</v>
      </c>
      <c r="D809" s="92">
        <v>2</v>
      </c>
      <c r="E809" s="92"/>
      <c r="F809" s="61">
        <f t="shared" si="213"/>
        <v>0</v>
      </c>
      <c r="G809" s="92"/>
      <c r="H809" s="92"/>
      <c r="I809" s="92"/>
      <c r="J809" s="92"/>
      <c r="K809" s="92"/>
      <c r="L809" s="92"/>
    </row>
    <row r="810" spans="1:12" ht="33.6">
      <c r="A810" s="92">
        <v>775</v>
      </c>
      <c r="B810" s="100"/>
      <c r="C810" s="92"/>
      <c r="D810" s="92"/>
      <c r="E810" s="92"/>
      <c r="F810" s="92"/>
      <c r="G810" s="100" t="s">
        <v>601</v>
      </c>
      <c r="H810" s="92" t="s">
        <v>12</v>
      </c>
      <c r="I810" s="92">
        <v>2</v>
      </c>
      <c r="J810" s="92"/>
      <c r="K810" s="63">
        <f t="shared" si="214"/>
        <v>0</v>
      </c>
      <c r="L810" s="36" t="s">
        <v>32</v>
      </c>
    </row>
    <row r="811" spans="1:12" ht="67.2">
      <c r="A811" s="92">
        <v>776</v>
      </c>
      <c r="B811" s="100"/>
      <c r="C811" s="92"/>
      <c r="D811" s="92"/>
      <c r="E811" s="92"/>
      <c r="F811" s="92"/>
      <c r="G811" s="100" t="s">
        <v>602</v>
      </c>
      <c r="H811" s="92" t="s">
        <v>12</v>
      </c>
      <c r="I811" s="92">
        <v>2</v>
      </c>
      <c r="J811" s="92"/>
      <c r="K811" s="63">
        <f t="shared" si="214"/>
        <v>0</v>
      </c>
      <c r="L811" s="36" t="s">
        <v>32</v>
      </c>
    </row>
    <row r="812" spans="1:12" ht="33.6">
      <c r="A812" s="92">
        <v>777</v>
      </c>
      <c r="B812" s="100" t="s">
        <v>603</v>
      </c>
      <c r="C812" s="92" t="s">
        <v>12</v>
      </c>
      <c r="D812" s="92">
        <v>2</v>
      </c>
      <c r="E812" s="92"/>
      <c r="F812" s="61">
        <f t="shared" ref="F812" si="215">E812*D812</f>
        <v>0</v>
      </c>
      <c r="G812" s="92"/>
      <c r="H812" s="92"/>
      <c r="I812" s="92"/>
      <c r="J812" s="92"/>
      <c r="K812" s="92"/>
      <c r="L812" s="92"/>
    </row>
    <row r="813" spans="1:12" ht="221.25" customHeight="1">
      <c r="A813" s="227">
        <v>778</v>
      </c>
      <c r="B813" s="217"/>
      <c r="C813" s="217"/>
      <c r="D813" s="217"/>
      <c r="E813" s="217"/>
      <c r="F813" s="217"/>
      <c r="G813" s="231" t="s">
        <v>604</v>
      </c>
      <c r="H813" s="227" t="s">
        <v>12</v>
      </c>
      <c r="I813" s="227">
        <v>2</v>
      </c>
      <c r="J813" s="227"/>
      <c r="K813" s="215">
        <f>I813*J814</f>
        <v>0</v>
      </c>
      <c r="L813" s="145" t="s">
        <v>32</v>
      </c>
    </row>
    <row r="814" spans="1:12" ht="228.75" customHeight="1">
      <c r="A814" s="228"/>
      <c r="B814" s="218"/>
      <c r="C814" s="218"/>
      <c r="D814" s="218"/>
      <c r="E814" s="218"/>
      <c r="F814" s="218"/>
      <c r="G814" s="232"/>
      <c r="H814" s="228"/>
      <c r="I814" s="228"/>
      <c r="J814" s="228"/>
      <c r="K814" s="216"/>
      <c r="L814" s="146"/>
    </row>
    <row r="815" spans="1:12" ht="33.6">
      <c r="A815" s="92">
        <v>779</v>
      </c>
      <c r="B815" s="100" t="s">
        <v>605</v>
      </c>
      <c r="C815" s="92" t="s">
        <v>12</v>
      </c>
      <c r="D815" s="92">
        <v>1</v>
      </c>
      <c r="E815" s="92"/>
      <c r="F815" s="61">
        <f t="shared" ref="F815" si="216">E815*D815</f>
        <v>0</v>
      </c>
      <c r="G815" s="92"/>
      <c r="H815" s="92"/>
      <c r="I815" s="92"/>
      <c r="J815" s="92"/>
      <c r="K815" s="92"/>
      <c r="L815" s="92"/>
    </row>
    <row r="816" spans="1:12" ht="67.2">
      <c r="A816" s="92">
        <v>780</v>
      </c>
      <c r="B816" s="100"/>
      <c r="C816" s="92"/>
      <c r="D816" s="92"/>
      <c r="E816" s="92"/>
      <c r="F816" s="92"/>
      <c r="G816" s="100" t="s">
        <v>606</v>
      </c>
      <c r="H816" s="92" t="s">
        <v>12</v>
      </c>
      <c r="I816" s="92">
        <v>1</v>
      </c>
      <c r="J816" s="92"/>
      <c r="K816" s="63">
        <f t="shared" ref="K816" si="217">I816*J816</f>
        <v>0</v>
      </c>
      <c r="L816" s="92"/>
    </row>
    <row r="817" spans="1:12" ht="33.6">
      <c r="A817" s="92">
        <v>781</v>
      </c>
      <c r="B817" s="100" t="s">
        <v>605</v>
      </c>
      <c r="C817" s="92" t="s">
        <v>12</v>
      </c>
      <c r="D817" s="92">
        <v>1</v>
      </c>
      <c r="E817" s="92"/>
      <c r="F817" s="61">
        <f t="shared" ref="F817" si="218">E817*D817</f>
        <v>0</v>
      </c>
      <c r="G817" s="92"/>
      <c r="H817" s="92"/>
      <c r="I817" s="92"/>
      <c r="J817" s="92"/>
      <c r="K817" s="92"/>
      <c r="L817" s="92"/>
    </row>
    <row r="818" spans="1:12" ht="67.2">
      <c r="A818" s="92">
        <v>782</v>
      </c>
      <c r="B818" s="100"/>
      <c r="C818" s="92"/>
      <c r="D818" s="92"/>
      <c r="E818" s="92"/>
      <c r="F818" s="92"/>
      <c r="G818" s="100" t="s">
        <v>607</v>
      </c>
      <c r="H818" s="92" t="s">
        <v>12</v>
      </c>
      <c r="I818" s="92">
        <v>3</v>
      </c>
      <c r="J818" s="92"/>
      <c r="K818" s="63">
        <f t="shared" ref="K818" si="219">I818*J818</f>
        <v>0</v>
      </c>
      <c r="L818" s="92"/>
    </row>
    <row r="819" spans="1:12" ht="33.6">
      <c r="A819" s="92">
        <v>783</v>
      </c>
      <c r="B819" s="100" t="s">
        <v>608</v>
      </c>
      <c r="C819" s="92" t="s">
        <v>12</v>
      </c>
      <c r="D819" s="92">
        <v>4</v>
      </c>
      <c r="E819" s="92"/>
      <c r="F819" s="61">
        <f t="shared" ref="F819" si="220">E819*D819</f>
        <v>0</v>
      </c>
      <c r="G819" s="92"/>
      <c r="H819" s="92"/>
      <c r="I819" s="92"/>
      <c r="J819" s="92"/>
      <c r="K819" s="92"/>
      <c r="L819" s="92"/>
    </row>
    <row r="820" spans="1:12" ht="33.6">
      <c r="A820" s="92">
        <v>784</v>
      </c>
      <c r="B820" s="100"/>
      <c r="C820" s="92"/>
      <c r="D820" s="92"/>
      <c r="E820" s="92"/>
      <c r="F820" s="92"/>
      <c r="G820" s="100" t="s">
        <v>609</v>
      </c>
      <c r="H820" s="92" t="s">
        <v>12</v>
      </c>
      <c r="I820" s="92">
        <v>4</v>
      </c>
      <c r="J820" s="92"/>
      <c r="K820" s="63">
        <f t="shared" ref="K820" si="221">I820*J820</f>
        <v>0</v>
      </c>
      <c r="L820" s="36" t="s">
        <v>32</v>
      </c>
    </row>
    <row r="821" spans="1:12" ht="33.6">
      <c r="A821" s="92">
        <v>785</v>
      </c>
      <c r="B821" s="100" t="s">
        <v>610</v>
      </c>
      <c r="C821" s="92" t="s">
        <v>12</v>
      </c>
      <c r="D821" s="92">
        <v>12</v>
      </c>
      <c r="E821" s="92"/>
      <c r="F821" s="61">
        <f t="shared" ref="F821" si="222">E821*D821</f>
        <v>0</v>
      </c>
      <c r="G821" s="92"/>
      <c r="H821" s="92"/>
      <c r="I821" s="92"/>
      <c r="J821" s="92"/>
      <c r="K821" s="92"/>
      <c r="L821" s="92"/>
    </row>
    <row r="822" spans="1:12" ht="33.6">
      <c r="A822" s="92">
        <v>786</v>
      </c>
      <c r="B822" s="100"/>
      <c r="C822" s="92"/>
      <c r="D822" s="92"/>
      <c r="E822" s="92"/>
      <c r="F822" s="92"/>
      <c r="G822" s="100" t="s">
        <v>611</v>
      </c>
      <c r="H822" s="92" t="s">
        <v>12</v>
      </c>
      <c r="I822" s="92">
        <v>6</v>
      </c>
      <c r="J822" s="92"/>
      <c r="K822" s="63">
        <f t="shared" ref="K822:K823" si="223">I822*J822</f>
        <v>0</v>
      </c>
      <c r="L822" s="36" t="s">
        <v>32</v>
      </c>
    </row>
    <row r="823" spans="1:12" ht="33.6">
      <c r="A823" s="92">
        <v>787</v>
      </c>
      <c r="B823" s="100"/>
      <c r="C823" s="92"/>
      <c r="D823" s="92"/>
      <c r="E823" s="92"/>
      <c r="F823" s="92"/>
      <c r="G823" s="100" t="s">
        <v>609</v>
      </c>
      <c r="H823" s="92" t="s">
        <v>12</v>
      </c>
      <c r="I823" s="92">
        <v>6</v>
      </c>
      <c r="J823" s="92"/>
      <c r="K823" s="63">
        <f t="shared" si="223"/>
        <v>0</v>
      </c>
      <c r="L823" s="36" t="s">
        <v>32</v>
      </c>
    </row>
    <row r="824" spans="1:12" ht="33.6">
      <c r="A824" s="92">
        <v>788</v>
      </c>
      <c r="B824" s="21" t="s">
        <v>612</v>
      </c>
      <c r="C824" s="22" t="s">
        <v>11</v>
      </c>
      <c r="D824" s="42">
        <v>60</v>
      </c>
      <c r="E824" s="69"/>
      <c r="F824" s="61">
        <f t="shared" ref="F824" si="224">E824*D824</f>
        <v>0</v>
      </c>
      <c r="G824" s="30"/>
      <c r="H824" s="31"/>
      <c r="I824" s="38"/>
      <c r="J824" s="93"/>
      <c r="K824" s="93"/>
      <c r="L824" s="92"/>
    </row>
    <row r="825" spans="1:12" ht="67.2">
      <c r="A825" s="92">
        <v>789</v>
      </c>
      <c r="B825" s="21"/>
      <c r="C825" s="22"/>
      <c r="D825" s="42"/>
      <c r="E825" s="106"/>
      <c r="F825" s="61"/>
      <c r="G825" s="21" t="s">
        <v>613</v>
      </c>
      <c r="H825" s="22" t="s">
        <v>11</v>
      </c>
      <c r="I825" s="42">
        <v>60</v>
      </c>
      <c r="J825" s="93"/>
      <c r="K825" s="63">
        <f t="shared" ref="K825:K932" si="225">I825*J825</f>
        <v>0</v>
      </c>
      <c r="L825" s="36" t="s">
        <v>32</v>
      </c>
    </row>
    <row r="826" spans="1:12" ht="33.6">
      <c r="A826" s="92">
        <v>790</v>
      </c>
      <c r="B826" s="21"/>
      <c r="C826" s="22"/>
      <c r="D826" s="42"/>
      <c r="E826" s="106"/>
      <c r="F826" s="61"/>
      <c r="G826" s="21" t="s">
        <v>614</v>
      </c>
      <c r="H826" s="22" t="s">
        <v>11</v>
      </c>
      <c r="I826" s="42">
        <f>I825</f>
        <v>60</v>
      </c>
      <c r="J826" s="93"/>
      <c r="K826" s="63">
        <f t="shared" si="225"/>
        <v>0</v>
      </c>
      <c r="L826" s="36" t="s">
        <v>32</v>
      </c>
    </row>
    <row r="827" spans="1:12" ht="67.2">
      <c r="A827" s="92">
        <v>791</v>
      </c>
      <c r="B827" s="21"/>
      <c r="C827" s="22"/>
      <c r="D827" s="42"/>
      <c r="E827" s="106"/>
      <c r="F827" s="61"/>
      <c r="G827" s="21" t="s">
        <v>297</v>
      </c>
      <c r="H827" s="22" t="s">
        <v>11</v>
      </c>
      <c r="I827" s="42">
        <v>60</v>
      </c>
      <c r="J827" s="93"/>
      <c r="K827" s="63">
        <f t="shared" si="225"/>
        <v>0</v>
      </c>
      <c r="L827" s="36" t="s">
        <v>32</v>
      </c>
    </row>
    <row r="828" spans="1:12" ht="33.6">
      <c r="A828" s="92">
        <v>792</v>
      </c>
      <c r="B828" s="21"/>
      <c r="C828" s="22"/>
      <c r="D828" s="42"/>
      <c r="E828" s="106"/>
      <c r="F828" s="61"/>
      <c r="G828" s="21" t="s">
        <v>301</v>
      </c>
      <c r="H828" s="22" t="s">
        <v>11</v>
      </c>
      <c r="I828" s="42">
        <v>60</v>
      </c>
      <c r="J828" s="93"/>
      <c r="K828" s="63">
        <f t="shared" si="225"/>
        <v>0</v>
      </c>
      <c r="L828" s="36" t="s">
        <v>32</v>
      </c>
    </row>
    <row r="829" spans="1:12" ht="67.2">
      <c r="A829" s="92">
        <v>793</v>
      </c>
      <c r="B829" s="21"/>
      <c r="C829" s="22"/>
      <c r="D829" s="42"/>
      <c r="E829" s="106"/>
      <c r="F829" s="61"/>
      <c r="G829" s="21" t="s">
        <v>298</v>
      </c>
      <c r="H829" s="22" t="s">
        <v>11</v>
      </c>
      <c r="I829" s="42">
        <v>60</v>
      </c>
      <c r="J829" s="93"/>
      <c r="K829" s="63">
        <f t="shared" si="225"/>
        <v>0</v>
      </c>
      <c r="L829" s="36" t="s">
        <v>32</v>
      </c>
    </row>
    <row r="830" spans="1:12" ht="33.6">
      <c r="A830" s="92">
        <v>794</v>
      </c>
      <c r="B830" s="21"/>
      <c r="C830" s="22"/>
      <c r="D830" s="42"/>
      <c r="E830" s="106"/>
      <c r="F830" s="61"/>
      <c r="G830" s="21" t="s">
        <v>302</v>
      </c>
      <c r="H830" s="22" t="s">
        <v>11</v>
      </c>
      <c r="I830" s="42">
        <f>I826</f>
        <v>60</v>
      </c>
      <c r="J830" s="93"/>
      <c r="K830" s="63">
        <f t="shared" si="225"/>
        <v>0</v>
      </c>
      <c r="L830" s="36" t="s">
        <v>32</v>
      </c>
    </row>
    <row r="831" spans="1:12" ht="33.6">
      <c r="A831" s="92">
        <v>795</v>
      </c>
      <c r="B831" s="21"/>
      <c r="C831" s="22"/>
      <c r="D831" s="42"/>
      <c r="E831" s="106"/>
      <c r="F831" s="61"/>
      <c r="G831" s="21" t="s">
        <v>615</v>
      </c>
      <c r="H831" s="22" t="s">
        <v>12</v>
      </c>
      <c r="I831" s="42">
        <v>100</v>
      </c>
      <c r="J831" s="93"/>
      <c r="K831" s="63">
        <f t="shared" si="225"/>
        <v>0</v>
      </c>
      <c r="L831" s="36" t="s">
        <v>32</v>
      </c>
    </row>
    <row r="832" spans="1:12" ht="33.6">
      <c r="A832" s="92">
        <v>796</v>
      </c>
      <c r="B832" s="21"/>
      <c r="C832" s="22"/>
      <c r="D832" s="42"/>
      <c r="E832" s="106"/>
      <c r="F832" s="61"/>
      <c r="G832" s="21" t="s">
        <v>616</v>
      </c>
      <c r="H832" s="22" t="s">
        <v>12</v>
      </c>
      <c r="I832" s="42">
        <v>150</v>
      </c>
      <c r="J832" s="93"/>
      <c r="K832" s="63">
        <f t="shared" si="225"/>
        <v>0</v>
      </c>
      <c r="L832" s="36" t="s">
        <v>32</v>
      </c>
    </row>
    <row r="833" spans="1:12" ht="33.6">
      <c r="A833" s="92">
        <v>797</v>
      </c>
      <c r="B833" s="21"/>
      <c r="C833" s="22"/>
      <c r="D833" s="42"/>
      <c r="E833" s="106"/>
      <c r="F833" s="61"/>
      <c r="G833" s="21" t="s">
        <v>617</v>
      </c>
      <c r="H833" s="22" t="s">
        <v>12</v>
      </c>
      <c r="I833" s="42">
        <v>16</v>
      </c>
      <c r="J833" s="93"/>
      <c r="K833" s="63">
        <f t="shared" si="225"/>
        <v>0</v>
      </c>
      <c r="L833" s="36" t="s">
        <v>32</v>
      </c>
    </row>
    <row r="834" spans="1:12" ht="33.6">
      <c r="A834" s="92">
        <v>798</v>
      </c>
      <c r="B834" s="100"/>
      <c r="C834" s="92"/>
      <c r="D834" s="92"/>
      <c r="E834" s="92"/>
      <c r="F834" s="92"/>
      <c r="G834" s="100" t="s">
        <v>618</v>
      </c>
      <c r="H834" s="22" t="s">
        <v>12</v>
      </c>
      <c r="I834" s="42">
        <v>30</v>
      </c>
      <c r="J834" s="92"/>
      <c r="K834" s="63">
        <f t="shared" si="225"/>
        <v>0</v>
      </c>
      <c r="L834" s="36" t="s">
        <v>32</v>
      </c>
    </row>
    <row r="835" spans="1:12" ht="33.6">
      <c r="A835" s="92">
        <v>799</v>
      </c>
      <c r="B835" s="100"/>
      <c r="C835" s="92"/>
      <c r="D835" s="92"/>
      <c r="E835" s="92"/>
      <c r="F835" s="92"/>
      <c r="G835" s="100" t="s">
        <v>619</v>
      </c>
      <c r="H835" s="22" t="s">
        <v>12</v>
      </c>
      <c r="I835" s="42">
        <v>30</v>
      </c>
      <c r="J835" s="92"/>
      <c r="K835" s="63">
        <f t="shared" si="225"/>
        <v>0</v>
      </c>
      <c r="L835" s="36" t="s">
        <v>32</v>
      </c>
    </row>
    <row r="836" spans="1:12" ht="33.6">
      <c r="A836" s="92">
        <v>800</v>
      </c>
      <c r="B836" s="100"/>
      <c r="C836" s="92"/>
      <c r="D836" s="92"/>
      <c r="E836" s="92"/>
      <c r="F836" s="92"/>
      <c r="G836" s="100" t="s">
        <v>620</v>
      </c>
      <c r="H836" s="22" t="s">
        <v>12</v>
      </c>
      <c r="I836" s="42">
        <v>30</v>
      </c>
      <c r="J836" s="92"/>
      <c r="K836" s="63">
        <f t="shared" si="225"/>
        <v>0</v>
      </c>
      <c r="L836" s="36" t="s">
        <v>32</v>
      </c>
    </row>
    <row r="837" spans="1:12" ht="33.6">
      <c r="A837" s="92">
        <v>801</v>
      </c>
      <c r="B837" s="100"/>
      <c r="C837" s="92"/>
      <c r="D837" s="92"/>
      <c r="E837" s="92"/>
      <c r="F837" s="92"/>
      <c r="G837" s="100" t="s">
        <v>621</v>
      </c>
      <c r="H837" s="22" t="s">
        <v>12</v>
      </c>
      <c r="I837" s="42">
        <v>30</v>
      </c>
      <c r="J837" s="92"/>
      <c r="K837" s="63">
        <f t="shared" si="225"/>
        <v>0</v>
      </c>
      <c r="L837" s="36" t="s">
        <v>32</v>
      </c>
    </row>
    <row r="838" spans="1:12" ht="33.6">
      <c r="A838" s="92">
        <v>802</v>
      </c>
      <c r="B838" s="100"/>
      <c r="C838" s="92"/>
      <c r="D838" s="92"/>
      <c r="E838" s="92"/>
      <c r="F838" s="92"/>
      <c r="G838" s="100" t="s">
        <v>622</v>
      </c>
      <c r="H838" s="22" t="s">
        <v>12</v>
      </c>
      <c r="I838" s="42">
        <v>30</v>
      </c>
      <c r="J838" s="92"/>
      <c r="K838" s="63">
        <f t="shared" si="225"/>
        <v>0</v>
      </c>
      <c r="L838" s="36" t="s">
        <v>32</v>
      </c>
    </row>
    <row r="839" spans="1:12" ht="33.6">
      <c r="A839" s="92">
        <v>803</v>
      </c>
      <c r="B839" s="100"/>
      <c r="C839" s="92"/>
      <c r="D839" s="92"/>
      <c r="E839" s="92"/>
      <c r="F839" s="92"/>
      <c r="G839" s="100" t="s">
        <v>623</v>
      </c>
      <c r="H839" s="22" t="s">
        <v>12</v>
      </c>
      <c r="I839" s="42">
        <v>30</v>
      </c>
      <c r="J839" s="92"/>
      <c r="K839" s="63">
        <f t="shared" si="225"/>
        <v>0</v>
      </c>
      <c r="L839" s="36" t="s">
        <v>32</v>
      </c>
    </row>
    <row r="840" spans="1:12" ht="33.6">
      <c r="A840" s="92">
        <v>804</v>
      </c>
      <c r="B840" s="100"/>
      <c r="C840" s="92"/>
      <c r="D840" s="92"/>
      <c r="E840" s="92"/>
      <c r="F840" s="92"/>
      <c r="G840" s="100" t="s">
        <v>624</v>
      </c>
      <c r="H840" s="22" t="s">
        <v>12</v>
      </c>
      <c r="I840" s="42">
        <v>30</v>
      </c>
      <c r="J840" s="92"/>
      <c r="K840" s="63">
        <f t="shared" si="225"/>
        <v>0</v>
      </c>
      <c r="L840" s="36" t="s">
        <v>32</v>
      </c>
    </row>
    <row r="841" spans="1:12" ht="33.6">
      <c r="A841" s="92">
        <v>805</v>
      </c>
      <c r="B841" s="100"/>
      <c r="C841" s="92"/>
      <c r="D841" s="92"/>
      <c r="E841" s="92"/>
      <c r="F841" s="92"/>
      <c r="G841" s="100" t="s">
        <v>625</v>
      </c>
      <c r="H841" s="22" t="s">
        <v>12</v>
      </c>
      <c r="I841" s="42">
        <v>30</v>
      </c>
      <c r="J841" s="92"/>
      <c r="K841" s="63">
        <f t="shared" si="225"/>
        <v>0</v>
      </c>
      <c r="L841" s="36" t="s">
        <v>32</v>
      </c>
    </row>
    <row r="842" spans="1:12" ht="33.6">
      <c r="A842" s="92">
        <v>806</v>
      </c>
      <c r="B842" s="100"/>
      <c r="C842" s="92"/>
      <c r="D842" s="92"/>
      <c r="E842" s="92"/>
      <c r="F842" s="92"/>
      <c r="G842" s="100" t="s">
        <v>626</v>
      </c>
      <c r="H842" s="22" t="s">
        <v>12</v>
      </c>
      <c r="I842" s="42">
        <v>30</v>
      </c>
      <c r="J842" s="92"/>
      <c r="K842" s="63">
        <f t="shared" si="225"/>
        <v>0</v>
      </c>
      <c r="L842" s="36" t="s">
        <v>32</v>
      </c>
    </row>
    <row r="843" spans="1:12" ht="33.6">
      <c r="A843" s="92">
        <v>807</v>
      </c>
      <c r="B843" s="100"/>
      <c r="C843" s="92"/>
      <c r="D843" s="92"/>
      <c r="E843" s="92"/>
      <c r="F843" s="92"/>
      <c r="G843" s="100" t="s">
        <v>627</v>
      </c>
      <c r="H843" s="22" t="s">
        <v>12</v>
      </c>
      <c r="I843" s="42">
        <v>30</v>
      </c>
      <c r="J843" s="92"/>
      <c r="K843" s="63">
        <f t="shared" si="225"/>
        <v>0</v>
      </c>
      <c r="L843" s="36" t="s">
        <v>32</v>
      </c>
    </row>
    <row r="844" spans="1:12" ht="33.6">
      <c r="A844" s="92">
        <v>808</v>
      </c>
      <c r="B844" s="100"/>
      <c r="C844" s="92"/>
      <c r="D844" s="92"/>
      <c r="E844" s="92"/>
      <c r="F844" s="92"/>
      <c r="G844" s="100" t="s">
        <v>628</v>
      </c>
      <c r="H844" s="22" t="s">
        <v>12</v>
      </c>
      <c r="I844" s="42">
        <v>30</v>
      </c>
      <c r="J844" s="92"/>
      <c r="K844" s="63">
        <f t="shared" si="225"/>
        <v>0</v>
      </c>
      <c r="L844" s="36" t="s">
        <v>32</v>
      </c>
    </row>
    <row r="845" spans="1:12" ht="33.6">
      <c r="A845" s="92">
        <v>809</v>
      </c>
      <c r="B845" s="100"/>
      <c r="C845" s="92"/>
      <c r="D845" s="92"/>
      <c r="E845" s="92"/>
      <c r="F845" s="92"/>
      <c r="G845" s="100" t="s">
        <v>629</v>
      </c>
      <c r="H845" s="31" t="s">
        <v>12</v>
      </c>
      <c r="I845" s="38">
        <v>10</v>
      </c>
      <c r="J845" s="63"/>
      <c r="K845" s="63">
        <f t="shared" si="225"/>
        <v>0</v>
      </c>
      <c r="L845" s="36" t="s">
        <v>32</v>
      </c>
    </row>
    <row r="846" spans="1:12" ht="33.6">
      <c r="A846" s="92">
        <v>810</v>
      </c>
      <c r="B846" s="100"/>
      <c r="C846" s="92"/>
      <c r="D846" s="92"/>
      <c r="E846" s="92"/>
      <c r="F846" s="92"/>
      <c r="G846" s="100" t="s">
        <v>630</v>
      </c>
      <c r="H846" s="31" t="s">
        <v>12</v>
      </c>
      <c r="I846" s="38">
        <v>10</v>
      </c>
      <c r="J846" s="63"/>
      <c r="K846" s="63">
        <f t="shared" si="225"/>
        <v>0</v>
      </c>
      <c r="L846" s="36" t="s">
        <v>32</v>
      </c>
    </row>
    <row r="847" spans="1:12" ht="33.6">
      <c r="A847" s="92">
        <v>811</v>
      </c>
      <c r="B847" s="100"/>
      <c r="C847" s="92"/>
      <c r="D847" s="92"/>
      <c r="E847" s="92"/>
      <c r="F847" s="92"/>
      <c r="G847" s="100" t="s">
        <v>631</v>
      </c>
      <c r="H847" s="31" t="s">
        <v>12</v>
      </c>
      <c r="I847" s="38">
        <v>10</v>
      </c>
      <c r="J847" s="63"/>
      <c r="K847" s="63">
        <f t="shared" si="225"/>
        <v>0</v>
      </c>
      <c r="L847" s="36" t="s">
        <v>32</v>
      </c>
    </row>
    <row r="848" spans="1:12" ht="33.6">
      <c r="A848" s="92">
        <v>812</v>
      </c>
      <c r="B848" s="100"/>
      <c r="C848" s="92"/>
      <c r="D848" s="92"/>
      <c r="E848" s="92"/>
      <c r="F848" s="92"/>
      <c r="G848" s="21" t="s">
        <v>632</v>
      </c>
      <c r="H848" s="22" t="s">
        <v>12</v>
      </c>
      <c r="I848" s="42">
        <v>16</v>
      </c>
      <c r="J848" s="93"/>
      <c r="K848" s="63">
        <f t="shared" si="225"/>
        <v>0</v>
      </c>
      <c r="L848" s="36" t="s">
        <v>32</v>
      </c>
    </row>
    <row r="849" spans="1:12" ht="33.6">
      <c r="A849" s="92">
        <v>813</v>
      </c>
      <c r="B849" s="100"/>
      <c r="C849" s="92"/>
      <c r="D849" s="92"/>
      <c r="E849" s="92"/>
      <c r="F849" s="92"/>
      <c r="G849" s="21" t="s">
        <v>158</v>
      </c>
      <c r="H849" s="22" t="s">
        <v>12</v>
      </c>
      <c r="I849" s="42">
        <v>16</v>
      </c>
      <c r="J849" s="93"/>
      <c r="K849" s="63">
        <f t="shared" si="225"/>
        <v>0</v>
      </c>
      <c r="L849" s="36" t="s">
        <v>32</v>
      </c>
    </row>
    <row r="850" spans="1:12" ht="33.6">
      <c r="A850" s="92">
        <v>814</v>
      </c>
      <c r="B850" s="100"/>
      <c r="C850" s="92"/>
      <c r="D850" s="92"/>
      <c r="E850" s="92"/>
      <c r="F850" s="92"/>
      <c r="G850" s="21" t="s">
        <v>159</v>
      </c>
      <c r="H850" s="22" t="s">
        <v>12</v>
      </c>
      <c r="I850" s="42">
        <v>16</v>
      </c>
      <c r="J850" s="93"/>
      <c r="K850" s="63">
        <f t="shared" si="225"/>
        <v>0</v>
      </c>
      <c r="L850" s="36" t="s">
        <v>32</v>
      </c>
    </row>
    <row r="851" spans="1:12" ht="33.6">
      <c r="A851" s="92">
        <v>815</v>
      </c>
      <c r="B851" s="47" t="s">
        <v>130</v>
      </c>
      <c r="C851" s="53" t="s">
        <v>11</v>
      </c>
      <c r="D851" s="54">
        <v>30</v>
      </c>
      <c r="E851" s="77"/>
      <c r="F851" s="61">
        <f t="shared" ref="F851" si="226">E851*D851</f>
        <v>0</v>
      </c>
      <c r="G851" s="39"/>
      <c r="H851" s="29"/>
      <c r="I851" s="46"/>
      <c r="J851" s="68"/>
      <c r="K851" s="63"/>
      <c r="L851" s="36"/>
    </row>
    <row r="852" spans="1:12" ht="33.6">
      <c r="A852" s="92">
        <v>816</v>
      </c>
      <c r="B852" s="47"/>
      <c r="C852" s="53"/>
      <c r="D852" s="54"/>
      <c r="E852" s="77"/>
      <c r="F852" s="63"/>
      <c r="G852" s="30" t="s">
        <v>288</v>
      </c>
      <c r="H852" s="31" t="s">
        <v>11</v>
      </c>
      <c r="I852" s="38">
        <v>30</v>
      </c>
      <c r="J852" s="68"/>
      <c r="K852" s="63">
        <f t="shared" ref="K852:K854" si="227">I852*J852</f>
        <v>0</v>
      </c>
      <c r="L852" s="36"/>
    </row>
    <row r="853" spans="1:12" ht="33.6">
      <c r="A853" s="92">
        <v>817</v>
      </c>
      <c r="B853" s="47"/>
      <c r="C853" s="53"/>
      <c r="D853" s="54"/>
      <c r="E853" s="77"/>
      <c r="F853" s="63"/>
      <c r="G853" s="47" t="s">
        <v>289</v>
      </c>
      <c r="H853" s="53" t="s">
        <v>49</v>
      </c>
      <c r="I853" s="54">
        <v>1</v>
      </c>
      <c r="J853" s="68"/>
      <c r="K853" s="63">
        <f t="shared" si="227"/>
        <v>0</v>
      </c>
      <c r="L853" s="36"/>
    </row>
    <row r="854" spans="1:12" ht="33.6">
      <c r="A854" s="92">
        <v>818</v>
      </c>
      <c r="B854" s="47"/>
      <c r="C854" s="53"/>
      <c r="D854" s="54"/>
      <c r="E854" s="77"/>
      <c r="F854" s="63"/>
      <c r="G854" s="47" t="s">
        <v>131</v>
      </c>
      <c r="H854" s="53" t="s">
        <v>11</v>
      </c>
      <c r="I854" s="54">
        <v>30</v>
      </c>
      <c r="J854" s="68"/>
      <c r="K854" s="63">
        <f t="shared" si="227"/>
        <v>0</v>
      </c>
      <c r="L854" s="36"/>
    </row>
    <row r="855" spans="1:12" ht="33.6">
      <c r="A855" s="92">
        <v>819</v>
      </c>
      <c r="B855" s="47" t="s">
        <v>130</v>
      </c>
      <c r="C855" s="53" t="s">
        <v>11</v>
      </c>
      <c r="D855" s="54">
        <v>30</v>
      </c>
      <c r="E855" s="77"/>
      <c r="F855" s="61">
        <f t="shared" ref="F855" si="228">E855*D855</f>
        <v>0</v>
      </c>
      <c r="G855" s="39"/>
      <c r="H855" s="29"/>
      <c r="I855" s="46"/>
      <c r="J855" s="68"/>
      <c r="K855" s="63"/>
      <c r="L855" s="36"/>
    </row>
    <row r="856" spans="1:12" ht="33.6">
      <c r="A856" s="92">
        <v>820</v>
      </c>
      <c r="B856" s="47"/>
      <c r="C856" s="53"/>
      <c r="D856" s="54"/>
      <c r="E856" s="77"/>
      <c r="F856" s="63"/>
      <c r="G856" s="30" t="s">
        <v>290</v>
      </c>
      <c r="H856" s="31" t="s">
        <v>11</v>
      </c>
      <c r="I856" s="54">
        <v>30</v>
      </c>
      <c r="J856" s="68"/>
      <c r="K856" s="63">
        <f t="shared" ref="K856:K860" si="229">I856*J856</f>
        <v>0</v>
      </c>
      <c r="L856" s="36"/>
    </row>
    <row r="857" spans="1:12" ht="33.6">
      <c r="A857" s="92">
        <v>821</v>
      </c>
      <c r="B857" s="47"/>
      <c r="C857" s="53"/>
      <c r="D857" s="54"/>
      <c r="E857" s="77"/>
      <c r="F857" s="63"/>
      <c r="G857" s="47" t="s">
        <v>291</v>
      </c>
      <c r="H857" s="53" t="s">
        <v>49</v>
      </c>
      <c r="I857" s="54">
        <v>1</v>
      </c>
      <c r="J857" s="68"/>
      <c r="K857" s="63">
        <f t="shared" si="229"/>
        <v>0</v>
      </c>
      <c r="L857" s="36"/>
    </row>
    <row r="858" spans="1:12" ht="33.6">
      <c r="A858" s="92">
        <v>822</v>
      </c>
      <c r="B858" s="47"/>
      <c r="C858" s="53"/>
      <c r="D858" s="54"/>
      <c r="E858" s="77"/>
      <c r="F858" s="63"/>
      <c r="G858" s="47" t="s">
        <v>134</v>
      </c>
      <c r="H858" s="53" t="s">
        <v>11</v>
      </c>
      <c r="I858" s="54">
        <v>30</v>
      </c>
      <c r="J858" s="68"/>
      <c r="K858" s="63">
        <f t="shared" si="229"/>
        <v>0</v>
      </c>
      <c r="L858" s="36"/>
    </row>
    <row r="859" spans="1:12" ht="33.6">
      <c r="A859" s="92">
        <v>823</v>
      </c>
      <c r="B859" s="100" t="s">
        <v>633</v>
      </c>
      <c r="C859" s="92" t="s">
        <v>12</v>
      </c>
      <c r="D859" s="92">
        <v>1</v>
      </c>
      <c r="E859" s="92"/>
      <c r="F859" s="61">
        <f t="shared" ref="F859:F861" si="230">E859*D859</f>
        <v>0</v>
      </c>
      <c r="G859" s="21"/>
      <c r="H859" s="22"/>
      <c r="I859" s="42"/>
      <c r="J859" s="93"/>
      <c r="K859" s="63"/>
      <c r="L859" s="92"/>
    </row>
    <row r="860" spans="1:12" ht="33.6">
      <c r="A860" s="92">
        <v>824</v>
      </c>
      <c r="B860" s="100"/>
      <c r="C860" s="92"/>
      <c r="D860" s="92"/>
      <c r="E860" s="92"/>
      <c r="F860" s="92"/>
      <c r="G860" s="21" t="s">
        <v>634</v>
      </c>
      <c r="H860" s="92" t="s">
        <v>12</v>
      </c>
      <c r="I860" s="92">
        <v>1</v>
      </c>
      <c r="J860" s="93"/>
      <c r="K860" s="63">
        <f t="shared" si="229"/>
        <v>0</v>
      </c>
      <c r="L860" s="36" t="s">
        <v>32</v>
      </c>
    </row>
    <row r="861" spans="1:12" ht="33.6">
      <c r="A861" s="92">
        <v>825</v>
      </c>
      <c r="B861" s="100" t="s">
        <v>635</v>
      </c>
      <c r="C861" s="92" t="s">
        <v>12</v>
      </c>
      <c r="D861" s="92">
        <v>1</v>
      </c>
      <c r="E861" s="92"/>
      <c r="F861" s="61">
        <f t="shared" si="230"/>
        <v>0</v>
      </c>
      <c r="G861" s="21"/>
      <c r="H861" s="22"/>
      <c r="I861" s="42"/>
      <c r="J861" s="93"/>
      <c r="K861" s="63"/>
      <c r="L861" s="92"/>
    </row>
    <row r="862" spans="1:12" ht="33.6">
      <c r="A862" s="92">
        <v>826</v>
      </c>
      <c r="B862" s="100"/>
      <c r="C862" s="92"/>
      <c r="D862" s="92"/>
      <c r="E862" s="92"/>
      <c r="F862" s="61"/>
      <c r="G862" s="30" t="s">
        <v>636</v>
      </c>
      <c r="H862" s="31" t="s">
        <v>12</v>
      </c>
      <c r="I862" s="32">
        <v>1</v>
      </c>
      <c r="J862" s="63"/>
      <c r="K862" s="63">
        <f t="shared" ref="K862:K901" si="231">I862*J862</f>
        <v>0</v>
      </c>
      <c r="L862" s="36" t="s">
        <v>32</v>
      </c>
    </row>
    <row r="863" spans="1:12" ht="33.6">
      <c r="A863" s="92">
        <v>827</v>
      </c>
      <c r="B863" s="100"/>
      <c r="C863" s="92"/>
      <c r="D863" s="92"/>
      <c r="E863" s="92"/>
      <c r="F863" s="61"/>
      <c r="G863" s="30" t="s">
        <v>637</v>
      </c>
      <c r="H863" s="31" t="s">
        <v>12</v>
      </c>
      <c r="I863" s="38">
        <v>2</v>
      </c>
      <c r="J863" s="63"/>
      <c r="K863" s="63">
        <f t="shared" si="231"/>
        <v>0</v>
      </c>
      <c r="L863" s="36" t="s">
        <v>32</v>
      </c>
    </row>
    <row r="864" spans="1:12" ht="33.6">
      <c r="A864" s="92">
        <v>828</v>
      </c>
      <c r="B864" s="100"/>
      <c r="C864" s="92"/>
      <c r="D864" s="92"/>
      <c r="E864" s="92"/>
      <c r="F864" s="61"/>
      <c r="G864" s="30" t="s">
        <v>380</v>
      </c>
      <c r="H864" s="31" t="s">
        <v>12</v>
      </c>
      <c r="I864" s="38">
        <v>10</v>
      </c>
      <c r="J864" s="63"/>
      <c r="K864" s="63">
        <f t="shared" si="231"/>
        <v>0</v>
      </c>
      <c r="L864" s="36" t="s">
        <v>32</v>
      </c>
    </row>
    <row r="865" spans="1:12" ht="33.6">
      <c r="A865" s="92">
        <v>829</v>
      </c>
      <c r="B865" s="100"/>
      <c r="C865" s="92"/>
      <c r="D865" s="92"/>
      <c r="E865" s="92"/>
      <c r="F865" s="61"/>
      <c r="G865" s="30" t="s">
        <v>638</v>
      </c>
      <c r="H865" s="31" t="s">
        <v>12</v>
      </c>
      <c r="I865" s="38">
        <v>10</v>
      </c>
      <c r="J865" s="63"/>
      <c r="K865" s="63">
        <f t="shared" si="231"/>
        <v>0</v>
      </c>
      <c r="L865" s="36" t="s">
        <v>32</v>
      </c>
    </row>
    <row r="866" spans="1:12" ht="33.6">
      <c r="A866" s="92">
        <v>830</v>
      </c>
      <c r="B866" s="100"/>
      <c r="C866" s="92"/>
      <c r="D866" s="92"/>
      <c r="E866" s="92"/>
      <c r="F866" s="61"/>
      <c r="G866" s="30" t="s">
        <v>639</v>
      </c>
      <c r="H866" s="31" t="s">
        <v>12</v>
      </c>
      <c r="I866" s="38">
        <v>8</v>
      </c>
      <c r="J866" s="63"/>
      <c r="K866" s="63">
        <f t="shared" si="231"/>
        <v>0</v>
      </c>
      <c r="L866" s="36" t="s">
        <v>32</v>
      </c>
    </row>
    <row r="867" spans="1:12" ht="33.6">
      <c r="A867" s="92">
        <v>831</v>
      </c>
      <c r="B867" s="100"/>
      <c r="C867" s="92"/>
      <c r="D867" s="92"/>
      <c r="E867" s="92"/>
      <c r="F867" s="61"/>
      <c r="G867" s="30" t="s">
        <v>640</v>
      </c>
      <c r="H867" s="31" t="s">
        <v>12</v>
      </c>
      <c r="I867" s="38">
        <v>8</v>
      </c>
      <c r="J867" s="63"/>
      <c r="K867" s="63">
        <f t="shared" si="231"/>
        <v>0</v>
      </c>
      <c r="L867" s="36" t="s">
        <v>32</v>
      </c>
    </row>
    <row r="868" spans="1:12" ht="33.6">
      <c r="A868" s="92">
        <v>832</v>
      </c>
      <c r="B868" s="100"/>
      <c r="C868" s="92"/>
      <c r="D868" s="92"/>
      <c r="E868" s="92"/>
      <c r="F868" s="61"/>
      <c r="G868" s="30" t="s">
        <v>383</v>
      </c>
      <c r="H868" s="31" t="s">
        <v>12</v>
      </c>
      <c r="I868" s="38">
        <v>12</v>
      </c>
      <c r="J868" s="63"/>
      <c r="K868" s="63">
        <f t="shared" si="231"/>
        <v>0</v>
      </c>
      <c r="L868" s="36" t="s">
        <v>32</v>
      </c>
    </row>
    <row r="869" spans="1:12" ht="33.6">
      <c r="A869" s="92">
        <v>833</v>
      </c>
      <c r="B869" s="100"/>
      <c r="C869" s="92"/>
      <c r="D869" s="92"/>
      <c r="E869" s="92"/>
      <c r="F869" s="61"/>
      <c r="G869" s="30" t="s">
        <v>384</v>
      </c>
      <c r="H869" s="31" t="s">
        <v>12</v>
      </c>
      <c r="I869" s="38">
        <v>8</v>
      </c>
      <c r="J869" s="63"/>
      <c r="K869" s="63">
        <f t="shared" si="231"/>
        <v>0</v>
      </c>
      <c r="L869" s="36" t="s">
        <v>32</v>
      </c>
    </row>
    <row r="870" spans="1:12" ht="33.6">
      <c r="A870" s="92">
        <v>834</v>
      </c>
      <c r="B870" s="100"/>
      <c r="C870" s="92"/>
      <c r="D870" s="92"/>
      <c r="E870" s="92"/>
      <c r="F870" s="61"/>
      <c r="G870" s="30" t="s">
        <v>389</v>
      </c>
      <c r="H870" s="31" t="s">
        <v>12</v>
      </c>
      <c r="I870" s="38">
        <v>20</v>
      </c>
      <c r="J870" s="63"/>
      <c r="K870" s="63">
        <f t="shared" si="231"/>
        <v>0</v>
      </c>
      <c r="L870" s="36" t="s">
        <v>32</v>
      </c>
    </row>
    <row r="871" spans="1:12" ht="33.6">
      <c r="A871" s="92">
        <v>835</v>
      </c>
      <c r="B871" s="100"/>
      <c r="C871" s="92"/>
      <c r="D871" s="92"/>
      <c r="E871" s="92"/>
      <c r="F871" s="61"/>
      <c r="G871" s="30" t="s">
        <v>385</v>
      </c>
      <c r="H871" s="31" t="s">
        <v>12</v>
      </c>
      <c r="I871" s="38">
        <v>10</v>
      </c>
      <c r="J871" s="63"/>
      <c r="K871" s="63">
        <f t="shared" si="231"/>
        <v>0</v>
      </c>
      <c r="L871" s="36" t="s">
        <v>32</v>
      </c>
    </row>
    <row r="872" spans="1:12" ht="33.6">
      <c r="A872" s="92">
        <v>836</v>
      </c>
      <c r="B872" s="100"/>
      <c r="C872" s="92"/>
      <c r="D872" s="92"/>
      <c r="E872" s="92"/>
      <c r="F872" s="61"/>
      <c r="G872" s="30" t="s">
        <v>372</v>
      </c>
      <c r="H872" s="31" t="s">
        <v>11</v>
      </c>
      <c r="I872" s="32">
        <v>1</v>
      </c>
      <c r="J872" s="63"/>
      <c r="K872" s="63">
        <f t="shared" si="231"/>
        <v>0</v>
      </c>
      <c r="L872" s="36" t="s">
        <v>32</v>
      </c>
    </row>
    <row r="873" spans="1:12" ht="33.6">
      <c r="A873" s="92">
        <v>837</v>
      </c>
      <c r="B873" s="100"/>
      <c r="C873" s="92"/>
      <c r="D873" s="92"/>
      <c r="E873" s="92"/>
      <c r="F873" s="61"/>
      <c r="G873" s="30" t="s">
        <v>373</v>
      </c>
      <c r="H873" s="31" t="s">
        <v>11</v>
      </c>
      <c r="I873" s="32">
        <v>2.2000000000000002</v>
      </c>
      <c r="J873" s="63"/>
      <c r="K873" s="63">
        <f t="shared" si="231"/>
        <v>0</v>
      </c>
      <c r="L873" s="36" t="s">
        <v>32</v>
      </c>
    </row>
    <row r="874" spans="1:12" ht="33.6">
      <c r="A874" s="92">
        <v>838</v>
      </c>
      <c r="B874" s="100"/>
      <c r="C874" s="92"/>
      <c r="D874" s="92"/>
      <c r="E874" s="92"/>
      <c r="F874" s="61"/>
      <c r="G874" s="30" t="s">
        <v>386</v>
      </c>
      <c r="H874" s="31" t="s">
        <v>12</v>
      </c>
      <c r="I874" s="38">
        <v>100</v>
      </c>
      <c r="J874" s="63"/>
      <c r="K874" s="63">
        <f t="shared" si="231"/>
        <v>0</v>
      </c>
      <c r="L874" s="36" t="s">
        <v>32</v>
      </c>
    </row>
    <row r="875" spans="1:12" ht="33.6">
      <c r="A875" s="92">
        <v>839</v>
      </c>
      <c r="B875" s="100"/>
      <c r="C875" s="92"/>
      <c r="D875" s="92"/>
      <c r="E875" s="92"/>
      <c r="F875" s="61"/>
      <c r="G875" s="30" t="s">
        <v>387</v>
      </c>
      <c r="H875" s="31" t="s">
        <v>12</v>
      </c>
      <c r="I875" s="38">
        <v>2</v>
      </c>
      <c r="J875" s="63"/>
      <c r="K875" s="63">
        <f t="shared" si="231"/>
        <v>0</v>
      </c>
      <c r="L875" s="36" t="s">
        <v>32</v>
      </c>
    </row>
    <row r="876" spans="1:12" ht="33.6">
      <c r="A876" s="92">
        <v>840</v>
      </c>
      <c r="B876" s="100"/>
      <c r="C876" s="92"/>
      <c r="D876" s="92"/>
      <c r="E876" s="92"/>
      <c r="F876" s="61"/>
      <c r="G876" s="30" t="s">
        <v>641</v>
      </c>
      <c r="H876" s="31" t="s">
        <v>49</v>
      </c>
      <c r="I876" s="38">
        <v>1</v>
      </c>
      <c r="J876" s="63"/>
      <c r="K876" s="63">
        <f t="shared" si="231"/>
        <v>0</v>
      </c>
      <c r="L876" s="36" t="s">
        <v>32</v>
      </c>
    </row>
    <row r="877" spans="1:12" ht="33.6">
      <c r="A877" s="92">
        <v>841</v>
      </c>
      <c r="B877" s="100"/>
      <c r="C877" s="92"/>
      <c r="D877" s="92"/>
      <c r="E877" s="92"/>
      <c r="F877" s="61"/>
      <c r="G877" s="30" t="s">
        <v>406</v>
      </c>
      <c r="H877" s="31" t="s">
        <v>49</v>
      </c>
      <c r="I877" s="38">
        <v>1</v>
      </c>
      <c r="J877" s="63"/>
      <c r="K877" s="63">
        <f t="shared" si="231"/>
        <v>0</v>
      </c>
      <c r="L877" s="92"/>
    </row>
    <row r="878" spans="1:12" ht="33.6">
      <c r="A878" s="92">
        <v>842</v>
      </c>
      <c r="B878" s="100"/>
      <c r="C878" s="92"/>
      <c r="D878" s="92"/>
      <c r="E878" s="92"/>
      <c r="F878" s="61"/>
      <c r="G878" s="30" t="s">
        <v>642</v>
      </c>
      <c r="H878" s="31" t="s">
        <v>11</v>
      </c>
      <c r="I878" s="38">
        <v>10</v>
      </c>
      <c r="J878" s="63"/>
      <c r="K878" s="63">
        <f t="shared" si="231"/>
        <v>0</v>
      </c>
      <c r="L878" s="36" t="s">
        <v>32</v>
      </c>
    </row>
    <row r="879" spans="1:12" ht="33.6">
      <c r="A879" s="92">
        <v>843</v>
      </c>
      <c r="B879" s="100"/>
      <c r="C879" s="92"/>
      <c r="D879" s="92"/>
      <c r="E879" s="92"/>
      <c r="F879" s="61"/>
      <c r="G879" s="30" t="s">
        <v>377</v>
      </c>
      <c r="H879" s="31" t="s">
        <v>11</v>
      </c>
      <c r="I879" s="38">
        <v>4</v>
      </c>
      <c r="J879" s="63"/>
      <c r="K879" s="63">
        <f t="shared" si="231"/>
        <v>0</v>
      </c>
      <c r="L879" s="36" t="s">
        <v>32</v>
      </c>
    </row>
    <row r="880" spans="1:12" ht="33.6">
      <c r="A880" s="92">
        <v>844</v>
      </c>
      <c r="B880" s="100"/>
      <c r="C880" s="92"/>
      <c r="D880" s="92"/>
      <c r="E880" s="92"/>
      <c r="F880" s="61"/>
      <c r="G880" s="30" t="s">
        <v>643</v>
      </c>
      <c r="H880" s="31" t="s">
        <v>11</v>
      </c>
      <c r="I880" s="38">
        <v>30</v>
      </c>
      <c r="J880" s="63"/>
      <c r="K880" s="63">
        <f t="shared" si="231"/>
        <v>0</v>
      </c>
      <c r="L880" s="36" t="s">
        <v>32</v>
      </c>
    </row>
    <row r="881" spans="1:12" ht="33.6">
      <c r="A881" s="92">
        <v>845</v>
      </c>
      <c r="B881" s="100"/>
      <c r="C881" s="92"/>
      <c r="D881" s="92"/>
      <c r="E881" s="92"/>
      <c r="F881" s="61"/>
      <c r="G881" s="30" t="s">
        <v>398</v>
      </c>
      <c r="H881" s="31" t="s">
        <v>11</v>
      </c>
      <c r="I881" s="38">
        <v>4</v>
      </c>
      <c r="J881" s="63"/>
      <c r="K881" s="63">
        <f t="shared" si="231"/>
        <v>0</v>
      </c>
      <c r="L881" s="36" t="s">
        <v>32</v>
      </c>
    </row>
    <row r="882" spans="1:12" ht="33.6">
      <c r="A882" s="92">
        <v>846</v>
      </c>
      <c r="B882" s="100"/>
      <c r="C882" s="92"/>
      <c r="D882" s="92"/>
      <c r="E882" s="92"/>
      <c r="F882" s="61"/>
      <c r="G882" s="30" t="s">
        <v>279</v>
      </c>
      <c r="H882" s="31" t="s">
        <v>49</v>
      </c>
      <c r="I882" s="38">
        <v>1</v>
      </c>
      <c r="J882" s="63"/>
      <c r="K882" s="63">
        <f t="shared" si="231"/>
        <v>0</v>
      </c>
      <c r="L882" s="36" t="s">
        <v>32</v>
      </c>
    </row>
    <row r="883" spans="1:12" ht="33.6">
      <c r="A883" s="92">
        <v>847</v>
      </c>
      <c r="B883" s="100"/>
      <c r="C883" s="92"/>
      <c r="D883" s="92"/>
      <c r="E883" s="92"/>
      <c r="F883" s="61"/>
      <c r="G883" s="30" t="s">
        <v>644</v>
      </c>
      <c r="H883" s="31" t="s">
        <v>12</v>
      </c>
      <c r="I883" s="38">
        <v>2</v>
      </c>
      <c r="J883" s="63"/>
      <c r="K883" s="63">
        <f t="shared" si="231"/>
        <v>0</v>
      </c>
      <c r="L883" s="36" t="s">
        <v>32</v>
      </c>
    </row>
    <row r="884" spans="1:12" ht="33.6">
      <c r="A884" s="92">
        <v>848</v>
      </c>
      <c r="B884" s="100"/>
      <c r="C884" s="92"/>
      <c r="D884" s="92"/>
      <c r="E884" s="92"/>
      <c r="F884" s="61"/>
      <c r="G884" s="30" t="s">
        <v>645</v>
      </c>
      <c r="H884" s="31" t="s">
        <v>12</v>
      </c>
      <c r="I884" s="38">
        <v>1</v>
      </c>
      <c r="J884" s="63"/>
      <c r="K884" s="63">
        <f t="shared" si="231"/>
        <v>0</v>
      </c>
      <c r="L884" s="36" t="s">
        <v>32</v>
      </c>
    </row>
    <row r="885" spans="1:12" ht="33.6">
      <c r="A885" s="92">
        <v>849</v>
      </c>
      <c r="B885" s="100"/>
      <c r="C885" s="92"/>
      <c r="D885" s="92"/>
      <c r="E885" s="92"/>
      <c r="F885" s="61"/>
      <c r="G885" s="30" t="s">
        <v>646</v>
      </c>
      <c r="H885" s="31" t="s">
        <v>12</v>
      </c>
      <c r="I885" s="38">
        <v>1</v>
      </c>
      <c r="J885" s="63"/>
      <c r="K885" s="63">
        <f t="shared" si="231"/>
        <v>0</v>
      </c>
      <c r="L885" s="36" t="s">
        <v>32</v>
      </c>
    </row>
    <row r="886" spans="1:12" ht="33.6">
      <c r="A886" s="92">
        <v>850</v>
      </c>
      <c r="B886" s="100"/>
      <c r="C886" s="92"/>
      <c r="D886" s="92"/>
      <c r="E886" s="92"/>
      <c r="F886" s="61"/>
      <c r="G886" s="30" t="s">
        <v>647</v>
      </c>
      <c r="H886" s="31" t="s">
        <v>12</v>
      </c>
      <c r="I886" s="38">
        <v>1</v>
      </c>
      <c r="J886" s="63"/>
      <c r="K886" s="63">
        <f t="shared" si="231"/>
        <v>0</v>
      </c>
      <c r="L886" s="36" t="s">
        <v>32</v>
      </c>
    </row>
    <row r="887" spans="1:12" ht="33.6">
      <c r="A887" s="92">
        <v>851</v>
      </c>
      <c r="B887" s="100"/>
      <c r="C887" s="92"/>
      <c r="D887" s="92"/>
      <c r="E887" s="92"/>
      <c r="F887" s="61"/>
      <c r="G887" s="21" t="s">
        <v>648</v>
      </c>
      <c r="H887" s="22" t="s">
        <v>12</v>
      </c>
      <c r="I887" s="42">
        <v>2</v>
      </c>
      <c r="J887" s="93"/>
      <c r="K887" s="63">
        <f t="shared" si="231"/>
        <v>0</v>
      </c>
      <c r="L887" s="36" t="s">
        <v>32</v>
      </c>
    </row>
    <row r="888" spans="1:12" ht="33.6">
      <c r="A888" s="92">
        <v>852</v>
      </c>
      <c r="B888" s="100"/>
      <c r="C888" s="92"/>
      <c r="D888" s="92"/>
      <c r="E888" s="92"/>
      <c r="F888" s="61"/>
      <c r="G888" s="21" t="s">
        <v>649</v>
      </c>
      <c r="H888" s="22" t="s">
        <v>12</v>
      </c>
      <c r="I888" s="42">
        <v>1</v>
      </c>
      <c r="J888" s="93"/>
      <c r="K888" s="63">
        <f t="shared" si="231"/>
        <v>0</v>
      </c>
      <c r="L888" s="36" t="s">
        <v>32</v>
      </c>
    </row>
    <row r="889" spans="1:12" ht="67.2">
      <c r="A889" s="92">
        <v>853</v>
      </c>
      <c r="B889" s="100"/>
      <c r="C889" s="92"/>
      <c r="D889" s="92"/>
      <c r="E889" s="92"/>
      <c r="F889" s="61"/>
      <c r="G889" s="21" t="s">
        <v>650</v>
      </c>
      <c r="H889" s="22" t="s">
        <v>12</v>
      </c>
      <c r="I889" s="42">
        <v>1</v>
      </c>
      <c r="J889" s="93"/>
      <c r="K889" s="63">
        <f t="shared" si="231"/>
        <v>0</v>
      </c>
      <c r="L889" s="36" t="s">
        <v>32</v>
      </c>
    </row>
    <row r="890" spans="1:12" ht="33.6">
      <c r="A890" s="92">
        <v>854</v>
      </c>
      <c r="B890" s="100"/>
      <c r="C890" s="92"/>
      <c r="D890" s="92"/>
      <c r="E890" s="92"/>
      <c r="F890" s="61"/>
      <c r="G890" s="21" t="s">
        <v>651</v>
      </c>
      <c r="H890" s="22" t="s">
        <v>12</v>
      </c>
      <c r="I890" s="42">
        <v>10</v>
      </c>
      <c r="J890" s="93"/>
      <c r="K890" s="63">
        <f t="shared" si="231"/>
        <v>0</v>
      </c>
      <c r="L890" s="36" t="s">
        <v>32</v>
      </c>
    </row>
    <row r="891" spans="1:12" ht="33.6">
      <c r="A891" s="92">
        <v>855</v>
      </c>
      <c r="B891" s="100"/>
      <c r="C891" s="92"/>
      <c r="D891" s="92"/>
      <c r="E891" s="92"/>
      <c r="F891" s="61"/>
      <c r="G891" s="21" t="s">
        <v>652</v>
      </c>
      <c r="H891" s="22" t="s">
        <v>12</v>
      </c>
      <c r="I891" s="42">
        <v>10</v>
      </c>
      <c r="J891" s="93"/>
      <c r="K891" s="63">
        <f t="shared" si="231"/>
        <v>0</v>
      </c>
      <c r="L891" s="36" t="s">
        <v>32</v>
      </c>
    </row>
    <row r="892" spans="1:12" ht="33.6">
      <c r="A892" s="92">
        <v>856</v>
      </c>
      <c r="B892" s="100"/>
      <c r="C892" s="92"/>
      <c r="D892" s="92"/>
      <c r="E892" s="92"/>
      <c r="F892" s="92"/>
      <c r="G892" s="21" t="s">
        <v>403</v>
      </c>
      <c r="H892" s="22" t="s">
        <v>12</v>
      </c>
      <c r="I892" s="42">
        <v>10</v>
      </c>
      <c r="J892" s="93"/>
      <c r="K892" s="63">
        <f t="shared" si="231"/>
        <v>0</v>
      </c>
      <c r="L892" s="36" t="s">
        <v>32</v>
      </c>
    </row>
    <row r="893" spans="1:12" ht="33.6">
      <c r="A893" s="92">
        <v>857</v>
      </c>
      <c r="B893" s="100"/>
      <c r="C893" s="92"/>
      <c r="D893" s="92"/>
      <c r="E893" s="92"/>
      <c r="F893" s="92"/>
      <c r="G893" s="21" t="s">
        <v>401</v>
      </c>
      <c r="H893" s="22" t="s">
        <v>12</v>
      </c>
      <c r="I893" s="42">
        <v>10</v>
      </c>
      <c r="J893" s="93"/>
      <c r="K893" s="63">
        <f t="shared" si="231"/>
        <v>0</v>
      </c>
      <c r="L893" s="36" t="s">
        <v>32</v>
      </c>
    </row>
    <row r="894" spans="1:12" ht="33.6">
      <c r="A894" s="92">
        <v>858</v>
      </c>
      <c r="B894" s="100"/>
      <c r="C894" s="92"/>
      <c r="D894" s="92"/>
      <c r="E894" s="92"/>
      <c r="F894" s="92"/>
      <c r="G894" s="21" t="s">
        <v>653</v>
      </c>
      <c r="H894" s="22" t="s">
        <v>12</v>
      </c>
      <c r="I894" s="42">
        <v>1</v>
      </c>
      <c r="J894" s="93"/>
      <c r="K894" s="63">
        <f t="shared" si="231"/>
        <v>0</v>
      </c>
      <c r="L894" s="36" t="s">
        <v>32</v>
      </c>
    </row>
    <row r="895" spans="1:12" ht="33.6">
      <c r="A895" s="92">
        <v>859</v>
      </c>
      <c r="B895" s="100"/>
      <c r="C895" s="92"/>
      <c r="D895" s="92"/>
      <c r="E895" s="92"/>
      <c r="F895" s="92"/>
      <c r="G895" s="100" t="s">
        <v>654</v>
      </c>
      <c r="H895" s="22" t="s">
        <v>12</v>
      </c>
      <c r="I895" s="42">
        <v>1</v>
      </c>
      <c r="J895" s="92"/>
      <c r="K895" s="63">
        <f t="shared" si="231"/>
        <v>0</v>
      </c>
      <c r="L895" s="36" t="s">
        <v>32</v>
      </c>
    </row>
    <row r="896" spans="1:12" ht="33.6">
      <c r="A896" s="92">
        <v>860</v>
      </c>
      <c r="B896" s="100"/>
      <c r="C896" s="92"/>
      <c r="D896" s="92"/>
      <c r="E896" s="92"/>
      <c r="F896" s="92"/>
      <c r="G896" s="100" t="s">
        <v>655</v>
      </c>
      <c r="H896" s="22" t="s">
        <v>12</v>
      </c>
      <c r="I896" s="42">
        <v>1</v>
      </c>
      <c r="J896" s="92"/>
      <c r="K896" s="63">
        <f t="shared" si="231"/>
        <v>0</v>
      </c>
      <c r="L896" s="92"/>
    </row>
    <row r="897" spans="1:12" ht="33.6">
      <c r="A897" s="92">
        <v>861</v>
      </c>
      <c r="B897" s="100"/>
      <c r="C897" s="92"/>
      <c r="D897" s="92"/>
      <c r="E897" s="92"/>
      <c r="F897" s="92"/>
      <c r="G897" s="100" t="s">
        <v>656</v>
      </c>
      <c r="H897" s="22" t="s">
        <v>12</v>
      </c>
      <c r="I897" s="42">
        <v>1</v>
      </c>
      <c r="J897" s="92"/>
      <c r="K897" s="63">
        <f t="shared" si="231"/>
        <v>0</v>
      </c>
      <c r="L897" s="36" t="s">
        <v>32</v>
      </c>
    </row>
    <row r="898" spans="1:12" ht="67.2">
      <c r="A898" s="92">
        <v>862</v>
      </c>
      <c r="B898" s="100"/>
      <c r="C898" s="92"/>
      <c r="D898" s="92"/>
      <c r="E898" s="92"/>
      <c r="F898" s="92"/>
      <c r="G898" s="100" t="s">
        <v>657</v>
      </c>
      <c r="H898" s="22" t="s">
        <v>658</v>
      </c>
      <c r="I898" s="42">
        <v>100</v>
      </c>
      <c r="J898" s="92"/>
      <c r="K898" s="63">
        <f t="shared" si="231"/>
        <v>0</v>
      </c>
      <c r="L898" s="92"/>
    </row>
    <row r="899" spans="1:12" ht="67.2">
      <c r="A899" s="92">
        <v>863</v>
      </c>
      <c r="B899" s="100"/>
      <c r="C899" s="92"/>
      <c r="D899" s="92"/>
      <c r="E899" s="92"/>
      <c r="F899" s="92"/>
      <c r="G899" s="100" t="s">
        <v>659</v>
      </c>
      <c r="H899" s="22" t="s">
        <v>658</v>
      </c>
      <c r="I899" s="42">
        <v>100</v>
      </c>
      <c r="J899" s="92"/>
      <c r="K899" s="63">
        <f t="shared" si="231"/>
        <v>0</v>
      </c>
      <c r="L899" s="92"/>
    </row>
    <row r="900" spans="1:12" ht="100.8">
      <c r="A900" s="92">
        <v>864</v>
      </c>
      <c r="B900" s="100"/>
      <c r="C900" s="92"/>
      <c r="D900" s="92"/>
      <c r="E900" s="92"/>
      <c r="F900" s="92"/>
      <c r="G900" s="100" t="s">
        <v>660</v>
      </c>
      <c r="H900" s="22" t="s">
        <v>12</v>
      </c>
      <c r="I900" s="42">
        <v>1</v>
      </c>
      <c r="J900" s="92"/>
      <c r="K900" s="63">
        <f t="shared" si="231"/>
        <v>0</v>
      </c>
      <c r="L900" s="36" t="s">
        <v>32</v>
      </c>
    </row>
    <row r="901" spans="1:12" ht="33.6">
      <c r="A901" s="92">
        <v>865</v>
      </c>
      <c r="B901" s="100"/>
      <c r="C901" s="92"/>
      <c r="D901" s="92"/>
      <c r="E901" s="92"/>
      <c r="F901" s="92"/>
      <c r="G901" s="30" t="s">
        <v>279</v>
      </c>
      <c r="H901" s="31" t="s">
        <v>49</v>
      </c>
      <c r="I901" s="38">
        <v>1</v>
      </c>
      <c r="J901" s="63"/>
      <c r="K901" s="63">
        <f t="shared" si="231"/>
        <v>0</v>
      </c>
      <c r="L901" s="92"/>
    </row>
    <row r="902" spans="1:12" ht="33.6">
      <c r="A902" s="92">
        <v>866</v>
      </c>
      <c r="B902" s="100" t="s">
        <v>661</v>
      </c>
      <c r="C902" s="92" t="s">
        <v>12</v>
      </c>
      <c r="D902" s="92">
        <v>1</v>
      </c>
      <c r="E902" s="92"/>
      <c r="F902" s="61">
        <f t="shared" ref="F902" si="232">E902*D902</f>
        <v>0</v>
      </c>
      <c r="G902" s="30"/>
      <c r="H902" s="31"/>
      <c r="I902" s="38"/>
      <c r="J902" s="63"/>
      <c r="K902" s="63"/>
      <c r="L902" s="92"/>
    </row>
    <row r="903" spans="1:12" ht="67.2">
      <c r="A903" s="92">
        <v>867</v>
      </c>
      <c r="B903" s="100"/>
      <c r="C903" s="92"/>
      <c r="D903" s="92"/>
      <c r="E903" s="92"/>
      <c r="F903" s="92"/>
      <c r="G903" s="30" t="s">
        <v>662</v>
      </c>
      <c r="H903" s="22" t="s">
        <v>12</v>
      </c>
      <c r="I903" s="42">
        <v>1</v>
      </c>
      <c r="J903" s="92"/>
      <c r="K903" s="63">
        <f t="shared" ref="K903:K912" si="233">I903*J903</f>
        <v>0</v>
      </c>
      <c r="L903" s="92"/>
    </row>
    <row r="904" spans="1:12" ht="33.6">
      <c r="A904" s="92">
        <v>868</v>
      </c>
      <c r="B904" s="100"/>
      <c r="C904" s="92"/>
      <c r="D904" s="92"/>
      <c r="E904" s="92"/>
      <c r="F904" s="92"/>
      <c r="G904" s="30" t="s">
        <v>663</v>
      </c>
      <c r="H904" s="22" t="s">
        <v>11</v>
      </c>
      <c r="I904" s="42">
        <v>12</v>
      </c>
      <c r="J904" s="92"/>
      <c r="K904" s="63">
        <f t="shared" si="233"/>
        <v>0</v>
      </c>
      <c r="L904" s="92"/>
    </row>
    <row r="905" spans="1:12" ht="33.6">
      <c r="A905" s="92">
        <v>869</v>
      </c>
      <c r="B905" s="100"/>
      <c r="C905" s="92"/>
      <c r="D905" s="92"/>
      <c r="E905" s="92"/>
      <c r="F905" s="92"/>
      <c r="G905" s="30" t="s">
        <v>664</v>
      </c>
      <c r="H905" s="22" t="s">
        <v>12</v>
      </c>
      <c r="I905" s="42">
        <v>10</v>
      </c>
      <c r="J905" s="92"/>
      <c r="K905" s="63">
        <f t="shared" si="233"/>
        <v>0</v>
      </c>
      <c r="L905" s="92"/>
    </row>
    <row r="906" spans="1:12" ht="33.6">
      <c r="A906" s="92">
        <v>870</v>
      </c>
      <c r="B906" s="100"/>
      <c r="C906" s="92"/>
      <c r="D906" s="92"/>
      <c r="E906" s="92"/>
      <c r="F906" s="92"/>
      <c r="G906" s="30" t="s">
        <v>665</v>
      </c>
      <c r="H906" s="22" t="s">
        <v>12</v>
      </c>
      <c r="I906" s="42">
        <v>10</v>
      </c>
      <c r="J906" s="92"/>
      <c r="K906" s="63">
        <f t="shared" si="233"/>
        <v>0</v>
      </c>
      <c r="L906" s="92"/>
    </row>
    <row r="907" spans="1:12" ht="33.6">
      <c r="A907" s="92">
        <v>871</v>
      </c>
      <c r="B907" s="100"/>
      <c r="C907" s="92"/>
      <c r="D907" s="92"/>
      <c r="E907" s="92"/>
      <c r="F907" s="92"/>
      <c r="G907" s="30" t="s">
        <v>666</v>
      </c>
      <c r="H907" s="22" t="s">
        <v>12</v>
      </c>
      <c r="I907" s="42">
        <v>2</v>
      </c>
      <c r="J907" s="92"/>
      <c r="K907" s="63">
        <f t="shared" si="233"/>
        <v>0</v>
      </c>
      <c r="L907" s="92"/>
    </row>
    <row r="908" spans="1:12" ht="33.6">
      <c r="A908" s="92">
        <v>872</v>
      </c>
      <c r="B908" s="100"/>
      <c r="C908" s="92"/>
      <c r="D908" s="92"/>
      <c r="E908" s="92"/>
      <c r="F908" s="92"/>
      <c r="G908" s="30" t="s">
        <v>667</v>
      </c>
      <c r="H908" s="22" t="s">
        <v>12</v>
      </c>
      <c r="I908" s="42">
        <v>20</v>
      </c>
      <c r="J908" s="92"/>
      <c r="K908" s="63">
        <f t="shared" si="233"/>
        <v>0</v>
      </c>
      <c r="L908" s="92"/>
    </row>
    <row r="909" spans="1:12" ht="33.6">
      <c r="A909" s="92">
        <v>873</v>
      </c>
      <c r="B909" s="100"/>
      <c r="C909" s="92"/>
      <c r="D909" s="92"/>
      <c r="E909" s="92"/>
      <c r="F909" s="92"/>
      <c r="G909" s="30" t="s">
        <v>668</v>
      </c>
      <c r="H909" s="22" t="s">
        <v>12</v>
      </c>
      <c r="I909" s="38">
        <v>20</v>
      </c>
      <c r="J909" s="63"/>
      <c r="K909" s="63">
        <f t="shared" si="233"/>
        <v>0</v>
      </c>
      <c r="L909" s="92"/>
    </row>
    <row r="910" spans="1:12" ht="33.6">
      <c r="A910" s="92">
        <v>874</v>
      </c>
      <c r="B910" s="100"/>
      <c r="C910" s="92"/>
      <c r="D910" s="92"/>
      <c r="E910" s="92"/>
      <c r="F910" s="92"/>
      <c r="G910" s="30" t="s">
        <v>669</v>
      </c>
      <c r="H910" s="22" t="s">
        <v>12</v>
      </c>
      <c r="I910" s="38">
        <v>8</v>
      </c>
      <c r="J910" s="63"/>
      <c r="K910" s="63">
        <f t="shared" si="233"/>
        <v>0</v>
      </c>
      <c r="L910" s="92"/>
    </row>
    <row r="911" spans="1:12" ht="33.6">
      <c r="A911" s="92">
        <v>875</v>
      </c>
      <c r="B911" s="100"/>
      <c r="C911" s="92"/>
      <c r="D911" s="92"/>
      <c r="E911" s="92"/>
      <c r="F911" s="92"/>
      <c r="G911" s="30" t="s">
        <v>670</v>
      </c>
      <c r="H911" s="22" t="s">
        <v>12</v>
      </c>
      <c r="I911" s="38">
        <v>2</v>
      </c>
      <c r="J911" s="63"/>
      <c r="K911" s="63">
        <f t="shared" si="233"/>
        <v>0</v>
      </c>
      <c r="L911" s="92"/>
    </row>
    <row r="912" spans="1:12" ht="33.6">
      <c r="A912" s="92">
        <v>876</v>
      </c>
      <c r="B912" s="100"/>
      <c r="C912" s="92"/>
      <c r="D912" s="92"/>
      <c r="E912" s="92"/>
      <c r="F912" s="92"/>
      <c r="G912" s="30" t="s">
        <v>671</v>
      </c>
      <c r="H912" s="22" t="s">
        <v>11</v>
      </c>
      <c r="I912" s="38">
        <v>14</v>
      </c>
      <c r="J912" s="63"/>
      <c r="K912" s="63">
        <f t="shared" si="233"/>
        <v>0</v>
      </c>
      <c r="L912" s="92"/>
    </row>
    <row r="913" spans="1:12" ht="100.8">
      <c r="A913" s="92">
        <v>877</v>
      </c>
      <c r="B913" s="100" t="s">
        <v>672</v>
      </c>
      <c r="C913" s="92" t="s">
        <v>12</v>
      </c>
      <c r="D913" s="41">
        <f>I914+I916+I917+I919</f>
        <v>31</v>
      </c>
      <c r="E913" s="92"/>
      <c r="F913" s="61">
        <f t="shared" ref="F913" si="234">E913*D913</f>
        <v>0</v>
      </c>
      <c r="G913" s="30"/>
      <c r="H913" s="31"/>
      <c r="I913" s="38"/>
      <c r="J913" s="63"/>
      <c r="K913" s="63"/>
      <c r="L913" s="92"/>
    </row>
    <row r="914" spans="1:12" ht="67.2">
      <c r="A914" s="92">
        <v>878</v>
      </c>
      <c r="B914" s="100"/>
      <c r="C914" s="92"/>
      <c r="D914" s="92"/>
      <c r="E914" s="92"/>
      <c r="F914" s="92"/>
      <c r="G914" s="30" t="s">
        <v>673</v>
      </c>
      <c r="H914" s="31" t="s">
        <v>674</v>
      </c>
      <c r="I914" s="38">
        <v>10</v>
      </c>
      <c r="J914" s="63"/>
      <c r="K914" s="63">
        <f t="shared" ref="K914:K920" si="235">I914*J914</f>
        <v>0</v>
      </c>
      <c r="L914" s="36" t="s">
        <v>32</v>
      </c>
    </row>
    <row r="915" spans="1:12" ht="33.6">
      <c r="A915" s="92">
        <v>879</v>
      </c>
      <c r="B915" s="100"/>
      <c r="C915" s="92"/>
      <c r="D915" s="92"/>
      <c r="E915" s="92"/>
      <c r="F915" s="92"/>
      <c r="G915" s="30" t="s">
        <v>675</v>
      </c>
      <c r="H915" s="31" t="s">
        <v>12</v>
      </c>
      <c r="I915" s="38">
        <v>10</v>
      </c>
      <c r="J915" s="63"/>
      <c r="K915" s="63">
        <f t="shared" si="235"/>
        <v>0</v>
      </c>
      <c r="L915" s="36" t="s">
        <v>32</v>
      </c>
    </row>
    <row r="916" spans="1:12" ht="33.6">
      <c r="A916" s="92">
        <v>880</v>
      </c>
      <c r="B916" s="100"/>
      <c r="C916" s="92"/>
      <c r="D916" s="92"/>
      <c r="E916" s="92"/>
      <c r="F916" s="92"/>
      <c r="G916" s="30" t="s">
        <v>676</v>
      </c>
      <c r="H916" s="31" t="s">
        <v>12</v>
      </c>
      <c r="I916" s="38">
        <v>12</v>
      </c>
      <c r="J916" s="63"/>
      <c r="K916" s="63">
        <f t="shared" si="235"/>
        <v>0</v>
      </c>
      <c r="L916" s="36" t="s">
        <v>32</v>
      </c>
    </row>
    <row r="917" spans="1:12" ht="33.6">
      <c r="A917" s="92">
        <v>881</v>
      </c>
      <c r="B917" s="100"/>
      <c r="C917" s="92"/>
      <c r="D917" s="92"/>
      <c r="E917" s="92"/>
      <c r="F917" s="92"/>
      <c r="G917" s="30" t="s">
        <v>677</v>
      </c>
      <c r="H917" s="31" t="s">
        <v>12</v>
      </c>
      <c r="I917" s="38">
        <v>3</v>
      </c>
      <c r="J917" s="63"/>
      <c r="K917" s="63">
        <f t="shared" si="235"/>
        <v>0</v>
      </c>
      <c r="L917" s="36" t="s">
        <v>32</v>
      </c>
    </row>
    <row r="918" spans="1:12" ht="33.6">
      <c r="A918" s="92">
        <v>882</v>
      </c>
      <c r="B918" s="100"/>
      <c r="C918" s="92"/>
      <c r="D918" s="92"/>
      <c r="E918" s="92"/>
      <c r="F918" s="92"/>
      <c r="G918" s="30" t="s">
        <v>678</v>
      </c>
      <c r="H918" s="31" t="s">
        <v>12</v>
      </c>
      <c r="I918" s="38">
        <v>20</v>
      </c>
      <c r="J918" s="63"/>
      <c r="K918" s="63">
        <f t="shared" si="235"/>
        <v>0</v>
      </c>
      <c r="L918" s="36" t="s">
        <v>32</v>
      </c>
    </row>
    <row r="919" spans="1:12" ht="33.6">
      <c r="A919" s="92">
        <v>883</v>
      </c>
      <c r="B919" s="100"/>
      <c r="C919" s="92"/>
      <c r="D919" s="92"/>
      <c r="E919" s="92"/>
      <c r="F919" s="92"/>
      <c r="G919" s="30" t="s">
        <v>679</v>
      </c>
      <c r="H919" s="31" t="s">
        <v>12</v>
      </c>
      <c r="I919" s="38">
        <v>6</v>
      </c>
      <c r="J919" s="63"/>
      <c r="K919" s="63">
        <f t="shared" si="235"/>
        <v>0</v>
      </c>
      <c r="L919" s="36" t="s">
        <v>32</v>
      </c>
    </row>
    <row r="920" spans="1:12" ht="33.6">
      <c r="A920" s="92">
        <v>884</v>
      </c>
      <c r="B920" s="100"/>
      <c r="C920" s="92"/>
      <c r="D920" s="92"/>
      <c r="E920" s="92"/>
      <c r="F920" s="92"/>
      <c r="G920" s="30" t="s">
        <v>680</v>
      </c>
      <c r="H920" s="31" t="s">
        <v>12</v>
      </c>
      <c r="I920" s="38">
        <v>31</v>
      </c>
      <c r="J920" s="63"/>
      <c r="K920" s="63">
        <f t="shared" si="235"/>
        <v>0</v>
      </c>
      <c r="L920" s="92"/>
    </row>
    <row r="921" spans="1:12" ht="67.2">
      <c r="A921" s="92">
        <v>885</v>
      </c>
      <c r="B921" s="100" t="s">
        <v>681</v>
      </c>
      <c r="C921" s="92" t="s">
        <v>11</v>
      </c>
      <c r="D921" s="92">
        <v>120</v>
      </c>
      <c r="E921" s="92"/>
      <c r="F921" s="61">
        <f t="shared" ref="F921" si="236">E921*D921</f>
        <v>0</v>
      </c>
      <c r="G921" s="30"/>
      <c r="H921" s="31"/>
      <c r="I921" s="38"/>
      <c r="J921" s="63"/>
      <c r="K921" s="63"/>
      <c r="L921" s="92"/>
    </row>
    <row r="922" spans="1:12" ht="67.2">
      <c r="A922" s="92">
        <v>886</v>
      </c>
      <c r="B922" s="100"/>
      <c r="C922" s="92"/>
      <c r="D922" s="92"/>
      <c r="E922" s="92"/>
      <c r="F922" s="92"/>
      <c r="G922" s="30" t="s">
        <v>682</v>
      </c>
      <c r="H922" s="31" t="s">
        <v>11</v>
      </c>
      <c r="I922" s="38">
        <v>120</v>
      </c>
      <c r="J922" s="63"/>
      <c r="K922" s="63">
        <f>I922*J922</f>
        <v>0</v>
      </c>
      <c r="L922" s="36" t="s">
        <v>32</v>
      </c>
    </row>
    <row r="923" spans="1:12" ht="33.6">
      <c r="A923" s="92">
        <v>887</v>
      </c>
      <c r="B923" s="100" t="s">
        <v>683</v>
      </c>
      <c r="C923" s="92" t="s">
        <v>12</v>
      </c>
      <c r="D923" s="92">
        <v>1</v>
      </c>
      <c r="E923" s="92"/>
      <c r="F923" s="61">
        <f t="shared" ref="F923" si="237">E923*D923</f>
        <v>0</v>
      </c>
      <c r="G923" s="100"/>
      <c r="H923" s="22"/>
      <c r="I923" s="42"/>
      <c r="J923" s="92"/>
      <c r="K923" s="63"/>
      <c r="L923" s="92"/>
    </row>
    <row r="924" spans="1:12" ht="33.6">
      <c r="A924" s="92">
        <v>888</v>
      </c>
      <c r="B924" s="100"/>
      <c r="C924" s="92"/>
      <c r="D924" s="92"/>
      <c r="E924" s="92"/>
      <c r="F924" s="92"/>
      <c r="G924" s="100" t="s">
        <v>684</v>
      </c>
      <c r="H924" s="22" t="s">
        <v>12</v>
      </c>
      <c r="I924" s="42">
        <v>1</v>
      </c>
      <c r="J924" s="92"/>
      <c r="K924" s="63">
        <f t="shared" ref="K924:K929" si="238">I924*J924</f>
        <v>0</v>
      </c>
      <c r="L924" s="92"/>
    </row>
    <row r="925" spans="1:12" ht="33.6">
      <c r="A925" s="92">
        <v>889</v>
      </c>
      <c r="B925" s="100"/>
      <c r="C925" s="92"/>
      <c r="D925" s="92"/>
      <c r="E925" s="92"/>
      <c r="F925" s="92"/>
      <c r="G925" s="30" t="s">
        <v>637</v>
      </c>
      <c r="H925" s="31" t="s">
        <v>12</v>
      </c>
      <c r="I925" s="38">
        <v>2</v>
      </c>
      <c r="J925" s="63"/>
      <c r="K925" s="63">
        <f t="shared" si="238"/>
        <v>0</v>
      </c>
      <c r="L925" s="36" t="s">
        <v>32</v>
      </c>
    </row>
    <row r="926" spans="1:12" ht="33.6">
      <c r="A926" s="92">
        <v>890</v>
      </c>
      <c r="B926" s="100"/>
      <c r="C926" s="92"/>
      <c r="D926" s="92"/>
      <c r="E926" s="92"/>
      <c r="F926" s="92"/>
      <c r="G926" s="30" t="s">
        <v>685</v>
      </c>
      <c r="H926" s="31" t="s">
        <v>12</v>
      </c>
      <c r="I926" s="38">
        <v>2</v>
      </c>
      <c r="J926" s="63"/>
      <c r="K926" s="63">
        <f t="shared" si="238"/>
        <v>0</v>
      </c>
      <c r="L926" s="36" t="s">
        <v>32</v>
      </c>
    </row>
    <row r="927" spans="1:12" ht="33.6">
      <c r="A927" s="92">
        <v>891</v>
      </c>
      <c r="B927" s="100"/>
      <c r="C927" s="92"/>
      <c r="D927" s="92"/>
      <c r="E927" s="92"/>
      <c r="F927" s="92"/>
      <c r="G927" s="30" t="s">
        <v>686</v>
      </c>
      <c r="H927" s="31" t="s">
        <v>12</v>
      </c>
      <c r="I927" s="38">
        <v>1</v>
      </c>
      <c r="J927" s="63"/>
      <c r="K927" s="63">
        <f t="shared" si="238"/>
        <v>0</v>
      </c>
      <c r="L927" s="36" t="s">
        <v>32</v>
      </c>
    </row>
    <row r="928" spans="1:12" ht="33.6">
      <c r="A928" s="92">
        <v>892</v>
      </c>
      <c r="B928" s="100"/>
      <c r="C928" s="92"/>
      <c r="D928" s="92"/>
      <c r="E928" s="92"/>
      <c r="F928" s="92"/>
      <c r="G928" s="100" t="s">
        <v>687</v>
      </c>
      <c r="H928" s="22" t="s">
        <v>12</v>
      </c>
      <c r="I928" s="42">
        <v>1</v>
      </c>
      <c r="J928" s="92"/>
      <c r="K928" s="63">
        <f t="shared" si="238"/>
        <v>0</v>
      </c>
      <c r="L928" s="36" t="s">
        <v>32</v>
      </c>
    </row>
    <row r="929" spans="1:12" ht="33.6">
      <c r="A929" s="92">
        <v>893</v>
      </c>
      <c r="B929" s="100"/>
      <c r="C929" s="92"/>
      <c r="D929" s="92"/>
      <c r="E929" s="92"/>
      <c r="F929" s="92"/>
      <c r="G929" s="30" t="s">
        <v>279</v>
      </c>
      <c r="H929" s="31" t="s">
        <v>49</v>
      </c>
      <c r="I929" s="38">
        <v>1</v>
      </c>
      <c r="J929" s="63"/>
      <c r="K929" s="63">
        <f t="shared" si="238"/>
        <v>0</v>
      </c>
      <c r="L929" s="92"/>
    </row>
    <row r="930" spans="1:12" ht="33.6">
      <c r="A930" s="92">
        <v>894</v>
      </c>
      <c r="B930" s="100" t="s">
        <v>688</v>
      </c>
      <c r="C930" s="92" t="s">
        <v>12</v>
      </c>
      <c r="D930" s="92">
        <v>1</v>
      </c>
      <c r="E930" s="92"/>
      <c r="F930" s="61">
        <f t="shared" ref="F930" si="239">E930*D930</f>
        <v>0</v>
      </c>
      <c r="G930" s="92"/>
      <c r="H930" s="92"/>
      <c r="I930" s="92"/>
      <c r="J930" s="92"/>
      <c r="K930" s="92"/>
      <c r="L930" s="92"/>
    </row>
    <row r="931" spans="1:12" ht="33.6">
      <c r="A931" s="92">
        <v>895</v>
      </c>
      <c r="B931" s="100"/>
      <c r="C931" s="92"/>
      <c r="D931" s="92"/>
      <c r="E931" s="92"/>
      <c r="F931" s="92"/>
      <c r="G931" s="100" t="s">
        <v>689</v>
      </c>
      <c r="H931" s="92" t="s">
        <v>12</v>
      </c>
      <c r="I931" s="92">
        <v>1</v>
      </c>
      <c r="J931" s="92"/>
      <c r="K931" s="63">
        <f t="shared" si="225"/>
        <v>0</v>
      </c>
      <c r="L931" s="36" t="s">
        <v>32</v>
      </c>
    </row>
    <row r="932" spans="1:12" ht="33.6">
      <c r="A932" s="92">
        <v>896</v>
      </c>
      <c r="B932" s="100"/>
      <c r="C932" s="92"/>
      <c r="D932" s="92"/>
      <c r="E932" s="92"/>
      <c r="F932" s="92"/>
      <c r="G932" s="100" t="s">
        <v>690</v>
      </c>
      <c r="H932" s="92" t="s">
        <v>12</v>
      </c>
      <c r="I932" s="92">
        <v>4</v>
      </c>
      <c r="J932" s="92"/>
      <c r="K932" s="63">
        <f t="shared" si="225"/>
        <v>0</v>
      </c>
      <c r="L932" s="36" t="s">
        <v>32</v>
      </c>
    </row>
    <row r="933" spans="1:12" ht="33.6">
      <c r="A933" s="92">
        <v>897</v>
      </c>
      <c r="B933" s="100"/>
      <c r="C933" s="92"/>
      <c r="D933" s="92"/>
      <c r="E933" s="92"/>
      <c r="F933" s="92"/>
      <c r="G933" s="100" t="s">
        <v>691</v>
      </c>
      <c r="H933" s="92" t="s">
        <v>12</v>
      </c>
      <c r="I933" s="92">
        <v>1</v>
      </c>
      <c r="J933" s="92"/>
      <c r="K933" s="63">
        <f t="shared" ref="K933" si="240">I933*J933</f>
        <v>0</v>
      </c>
      <c r="L933" s="92"/>
    </row>
    <row r="934" spans="1:12" ht="67.2">
      <c r="A934" s="92">
        <v>898</v>
      </c>
      <c r="B934" s="21" t="s">
        <v>692</v>
      </c>
      <c r="C934" s="22" t="s">
        <v>11</v>
      </c>
      <c r="D934" s="42">
        <v>350</v>
      </c>
      <c r="E934" s="69"/>
      <c r="F934" s="61">
        <f t="shared" ref="F934" si="241">E934*D934</f>
        <v>0</v>
      </c>
      <c r="G934" s="30"/>
      <c r="H934" s="31"/>
      <c r="I934" s="38"/>
      <c r="J934" s="93"/>
      <c r="K934" s="93"/>
      <c r="L934" s="92"/>
    </row>
    <row r="935" spans="1:12" ht="67.2">
      <c r="A935" s="92">
        <v>899</v>
      </c>
      <c r="B935" s="21"/>
      <c r="C935" s="22"/>
      <c r="D935" s="42"/>
      <c r="E935" s="106"/>
      <c r="F935" s="61"/>
      <c r="G935" s="21" t="s">
        <v>297</v>
      </c>
      <c r="H935" s="22" t="s">
        <v>11</v>
      </c>
      <c r="I935" s="42">
        <v>300</v>
      </c>
      <c r="J935" s="93"/>
      <c r="K935" s="63">
        <f t="shared" ref="K935:K944" si="242">I935*J935</f>
        <v>0</v>
      </c>
      <c r="L935" s="36" t="s">
        <v>32</v>
      </c>
    </row>
    <row r="936" spans="1:12" ht="67.2">
      <c r="A936" s="92">
        <v>900</v>
      </c>
      <c r="B936" s="21"/>
      <c r="C936" s="22"/>
      <c r="D936" s="42"/>
      <c r="E936" s="106"/>
      <c r="F936" s="61"/>
      <c r="G936" s="21" t="s">
        <v>299</v>
      </c>
      <c r="H936" s="22" t="s">
        <v>11</v>
      </c>
      <c r="I936" s="42">
        <v>50</v>
      </c>
      <c r="J936" s="93"/>
      <c r="K936" s="63">
        <f t="shared" si="242"/>
        <v>0</v>
      </c>
      <c r="L936" s="36" t="s">
        <v>32</v>
      </c>
    </row>
    <row r="937" spans="1:12" ht="33.6">
      <c r="A937" s="92">
        <v>901</v>
      </c>
      <c r="B937" s="21"/>
      <c r="C937" s="22"/>
      <c r="D937" s="42"/>
      <c r="E937" s="106"/>
      <c r="F937" s="61"/>
      <c r="G937" s="21" t="s">
        <v>576</v>
      </c>
      <c r="H937" s="22" t="s">
        <v>49</v>
      </c>
      <c r="I937" s="42">
        <v>1</v>
      </c>
      <c r="J937" s="93"/>
      <c r="K937" s="63">
        <f t="shared" si="242"/>
        <v>0</v>
      </c>
      <c r="L937" s="36" t="s">
        <v>32</v>
      </c>
    </row>
    <row r="938" spans="1:12" ht="33.6">
      <c r="A938" s="92">
        <v>902</v>
      </c>
      <c r="B938" s="21"/>
      <c r="C938" s="22"/>
      <c r="D938" s="42"/>
      <c r="E938" s="106"/>
      <c r="F938" s="61"/>
      <c r="G938" s="21" t="s">
        <v>578</v>
      </c>
      <c r="H938" s="22" t="s">
        <v>49</v>
      </c>
      <c r="I938" s="42">
        <v>1</v>
      </c>
      <c r="J938" s="93"/>
      <c r="K938" s="63">
        <f t="shared" si="242"/>
        <v>0</v>
      </c>
      <c r="L938" s="36" t="s">
        <v>32</v>
      </c>
    </row>
    <row r="939" spans="1:12" ht="33.6">
      <c r="A939" s="92">
        <v>903</v>
      </c>
      <c r="B939" s="21"/>
      <c r="C939" s="22"/>
      <c r="D939" s="42"/>
      <c r="E939" s="106"/>
      <c r="F939" s="61"/>
      <c r="G939" s="21" t="s">
        <v>301</v>
      </c>
      <c r="H939" s="22" t="s">
        <v>11</v>
      </c>
      <c r="I939" s="42">
        <f>I935</f>
        <v>300</v>
      </c>
      <c r="J939" s="93"/>
      <c r="K939" s="63">
        <f t="shared" si="242"/>
        <v>0</v>
      </c>
      <c r="L939" s="36" t="s">
        <v>32</v>
      </c>
    </row>
    <row r="940" spans="1:12" ht="33.6">
      <c r="A940" s="92">
        <v>904</v>
      </c>
      <c r="B940" s="21"/>
      <c r="C940" s="22"/>
      <c r="D940" s="42"/>
      <c r="E940" s="106"/>
      <c r="F940" s="61"/>
      <c r="G940" s="21" t="s">
        <v>303</v>
      </c>
      <c r="H940" s="22" t="s">
        <v>11</v>
      </c>
      <c r="I940" s="42">
        <f>I936</f>
        <v>50</v>
      </c>
      <c r="J940" s="93"/>
      <c r="K940" s="63">
        <f t="shared" si="242"/>
        <v>0</v>
      </c>
      <c r="L940" s="36" t="s">
        <v>32</v>
      </c>
    </row>
    <row r="941" spans="1:12" ht="33.6">
      <c r="A941" s="92">
        <v>905</v>
      </c>
      <c r="B941" s="21"/>
      <c r="C941" s="22"/>
      <c r="D941" s="42"/>
      <c r="E941" s="106"/>
      <c r="F941" s="61"/>
      <c r="G941" s="21" t="s">
        <v>693</v>
      </c>
      <c r="H941" s="22" t="s">
        <v>12</v>
      </c>
      <c r="I941" s="42">
        <v>100</v>
      </c>
      <c r="J941" s="93"/>
      <c r="K941" s="63">
        <f t="shared" si="242"/>
        <v>0</v>
      </c>
      <c r="L941" s="36" t="s">
        <v>32</v>
      </c>
    </row>
    <row r="942" spans="1:12" ht="33.6">
      <c r="A942" s="92">
        <v>906</v>
      </c>
      <c r="B942" s="21"/>
      <c r="C942" s="22"/>
      <c r="D942" s="42"/>
      <c r="E942" s="106"/>
      <c r="F942" s="61"/>
      <c r="G942" s="21" t="s">
        <v>284</v>
      </c>
      <c r="H942" s="22" t="s">
        <v>12</v>
      </c>
      <c r="I942" s="42">
        <v>150</v>
      </c>
      <c r="J942" s="93"/>
      <c r="K942" s="63">
        <f t="shared" si="242"/>
        <v>0</v>
      </c>
      <c r="L942" s="36" t="s">
        <v>32</v>
      </c>
    </row>
    <row r="943" spans="1:12" ht="33.6">
      <c r="A943" s="92">
        <v>907</v>
      </c>
      <c r="B943" s="21"/>
      <c r="C943" s="22"/>
      <c r="D943" s="42"/>
      <c r="E943" s="106"/>
      <c r="F943" s="61"/>
      <c r="G943" s="21" t="s">
        <v>616</v>
      </c>
      <c r="H943" s="22" t="s">
        <v>12</v>
      </c>
      <c r="I943" s="42">
        <v>150</v>
      </c>
      <c r="J943" s="93"/>
      <c r="K943" s="63">
        <f t="shared" si="242"/>
        <v>0</v>
      </c>
      <c r="L943" s="92"/>
    </row>
    <row r="944" spans="1:12" ht="33.6">
      <c r="A944" s="92">
        <v>908</v>
      </c>
      <c r="B944" s="21"/>
      <c r="C944" s="22"/>
      <c r="D944" s="42"/>
      <c r="E944" s="106"/>
      <c r="F944" s="61"/>
      <c r="G944" s="21" t="s">
        <v>159</v>
      </c>
      <c r="H944" s="22" t="s">
        <v>12</v>
      </c>
      <c r="I944" s="42">
        <v>8</v>
      </c>
      <c r="J944" s="93"/>
      <c r="K944" s="63">
        <f t="shared" si="242"/>
        <v>0</v>
      </c>
      <c r="L944" s="36" t="s">
        <v>32</v>
      </c>
    </row>
    <row r="945" spans="1:12" ht="67.2">
      <c r="A945" s="92">
        <v>909</v>
      </c>
      <c r="B945" s="21" t="s">
        <v>694</v>
      </c>
      <c r="C945" s="22" t="s">
        <v>12</v>
      </c>
      <c r="D945" s="42">
        <v>1</v>
      </c>
      <c r="E945" s="106"/>
      <c r="F945" s="61">
        <f t="shared" ref="F945" si="243">E945*D945</f>
        <v>0</v>
      </c>
      <c r="G945" s="21"/>
      <c r="H945" s="22"/>
      <c r="I945" s="42"/>
      <c r="J945" s="93"/>
      <c r="K945" s="93"/>
      <c r="L945" s="92"/>
    </row>
    <row r="946" spans="1:12" ht="33.6">
      <c r="A946" s="92">
        <v>910</v>
      </c>
      <c r="B946" s="107"/>
      <c r="C946" s="22"/>
      <c r="D946" s="42"/>
      <c r="E946" s="106"/>
      <c r="F946" s="61"/>
      <c r="G946" s="107" t="s">
        <v>695</v>
      </c>
      <c r="H946" s="22" t="s">
        <v>12</v>
      </c>
      <c r="I946" s="42">
        <v>1</v>
      </c>
      <c r="J946" s="93"/>
      <c r="K946" s="63">
        <f t="shared" ref="K946:K948" si="244">I946*J946</f>
        <v>0</v>
      </c>
      <c r="L946" s="92"/>
    </row>
    <row r="947" spans="1:12" ht="33.6">
      <c r="A947" s="92">
        <v>911</v>
      </c>
      <c r="B947" s="21"/>
      <c r="C947" s="22"/>
      <c r="D947" s="42"/>
      <c r="E947" s="106"/>
      <c r="F947" s="61"/>
      <c r="G947" s="21" t="s">
        <v>696</v>
      </c>
      <c r="H947" s="22" t="s">
        <v>12</v>
      </c>
      <c r="I947" s="42">
        <v>4</v>
      </c>
      <c r="J947" s="93"/>
      <c r="K947" s="63">
        <f t="shared" si="244"/>
        <v>0</v>
      </c>
      <c r="L947" s="92"/>
    </row>
    <row r="948" spans="1:12" ht="33.6">
      <c r="A948" s="92">
        <v>912</v>
      </c>
      <c r="B948" s="21"/>
      <c r="C948" s="22"/>
      <c r="D948" s="42"/>
      <c r="E948" s="106"/>
      <c r="F948" s="61"/>
      <c r="G948" s="21" t="s">
        <v>697</v>
      </c>
      <c r="H948" s="22" t="s">
        <v>12</v>
      </c>
      <c r="I948" s="42">
        <v>4</v>
      </c>
      <c r="J948" s="93"/>
      <c r="K948" s="63">
        <f t="shared" si="244"/>
        <v>0</v>
      </c>
      <c r="L948" s="92"/>
    </row>
    <row r="949" spans="1:12" ht="67.2">
      <c r="A949" s="92">
        <v>913</v>
      </c>
      <c r="B949" s="49" t="s">
        <v>698</v>
      </c>
      <c r="C949" s="56" t="s">
        <v>23</v>
      </c>
      <c r="D949" s="28">
        <v>2</v>
      </c>
      <c r="E949" s="61"/>
      <c r="F949" s="61">
        <f>E949*D949</f>
        <v>0</v>
      </c>
      <c r="G949" s="49" t="s">
        <v>699</v>
      </c>
      <c r="H949" s="56" t="s">
        <v>23</v>
      </c>
      <c r="I949" s="28">
        <v>2</v>
      </c>
      <c r="J949" s="61"/>
      <c r="K949" s="61">
        <f>J949*I949</f>
        <v>0</v>
      </c>
      <c r="L949" s="36" t="s">
        <v>32</v>
      </c>
    </row>
    <row r="950" spans="1:12" ht="33.6">
      <c r="A950" s="92">
        <v>914</v>
      </c>
      <c r="B950" s="49" t="s">
        <v>700</v>
      </c>
      <c r="C950" s="56" t="s">
        <v>23</v>
      </c>
      <c r="D950" s="28">
        <v>2</v>
      </c>
      <c r="E950" s="61"/>
      <c r="F950" s="61">
        <f>E950*D950</f>
        <v>0</v>
      </c>
      <c r="G950" s="49" t="s">
        <v>701</v>
      </c>
      <c r="H950" s="56" t="s">
        <v>23</v>
      </c>
      <c r="I950" s="28">
        <v>2</v>
      </c>
      <c r="J950" s="61"/>
      <c r="K950" s="61">
        <f>J950*I950</f>
        <v>0</v>
      </c>
      <c r="L950" s="36" t="s">
        <v>32</v>
      </c>
    </row>
    <row r="951" spans="1:12" ht="33.6">
      <c r="A951" s="92">
        <v>915</v>
      </c>
      <c r="B951" s="49"/>
      <c r="C951" s="56"/>
      <c r="D951" s="28"/>
      <c r="E951" s="61"/>
      <c r="F951" s="61"/>
      <c r="G951" s="49" t="s">
        <v>702</v>
      </c>
      <c r="H951" s="56" t="s">
        <v>23</v>
      </c>
      <c r="I951" s="28">
        <v>2</v>
      </c>
      <c r="J951" s="61"/>
      <c r="K951" s="61">
        <f>J951*I951</f>
        <v>0</v>
      </c>
      <c r="L951" s="36" t="s">
        <v>32</v>
      </c>
    </row>
    <row r="952" spans="1:12" ht="33.6">
      <c r="A952" s="92">
        <v>916</v>
      </c>
      <c r="B952" s="30" t="s">
        <v>155</v>
      </c>
      <c r="C952" s="31" t="s">
        <v>12</v>
      </c>
      <c r="D952" s="38">
        <v>15</v>
      </c>
      <c r="E952" s="69"/>
      <c r="F952" s="61">
        <f t="shared" ref="F952" si="245">E952*D952</f>
        <v>0</v>
      </c>
      <c r="G952" s="39"/>
      <c r="H952" s="29"/>
      <c r="I952" s="46"/>
      <c r="J952" s="68"/>
      <c r="K952" s="63"/>
      <c r="L952" s="36"/>
    </row>
    <row r="953" spans="1:12" ht="67.2">
      <c r="A953" s="92">
        <v>917</v>
      </c>
      <c r="B953" s="30"/>
      <c r="C953" s="31"/>
      <c r="D953" s="38"/>
      <c r="E953" s="69"/>
      <c r="F953" s="63"/>
      <c r="G953" s="30" t="s">
        <v>156</v>
      </c>
      <c r="H953" s="31" t="s">
        <v>12</v>
      </c>
      <c r="I953" s="38">
        <v>15</v>
      </c>
      <c r="J953" s="68"/>
      <c r="K953" s="63">
        <f t="shared" ref="K953" si="246">I953*J953</f>
        <v>0</v>
      </c>
      <c r="L953" s="36"/>
    </row>
    <row r="954" spans="1:12" ht="33.6">
      <c r="A954" s="92">
        <v>918</v>
      </c>
      <c r="B954" s="30" t="s">
        <v>703</v>
      </c>
      <c r="C954" s="56" t="s">
        <v>23</v>
      </c>
      <c r="D954" s="28">
        <v>5</v>
      </c>
      <c r="E954" s="68"/>
      <c r="F954" s="61">
        <f t="shared" ref="F954" si="247">E954*D954</f>
        <v>0</v>
      </c>
      <c r="G954" s="30"/>
      <c r="H954" s="31"/>
      <c r="I954" s="38"/>
      <c r="J954" s="63"/>
      <c r="K954" s="63"/>
      <c r="L954" s="36"/>
    </row>
    <row r="955" spans="1:12" ht="67.2">
      <c r="A955" s="92">
        <v>919</v>
      </c>
      <c r="B955" s="30"/>
      <c r="C955" s="31"/>
      <c r="D955" s="38"/>
      <c r="E955" s="68"/>
      <c r="F955" s="63"/>
      <c r="G955" s="30" t="s">
        <v>704</v>
      </c>
      <c r="H955" s="22" t="s">
        <v>12</v>
      </c>
      <c r="I955" s="42">
        <v>5</v>
      </c>
      <c r="J955" s="63"/>
      <c r="K955" s="63">
        <f t="shared" ref="K955" si="248">I955*J955</f>
        <v>0</v>
      </c>
      <c r="L955" s="36"/>
    </row>
    <row r="956" spans="1:12" ht="67.2">
      <c r="A956" s="92">
        <v>920</v>
      </c>
      <c r="B956" s="30" t="s">
        <v>705</v>
      </c>
      <c r="C956" s="56" t="s">
        <v>23</v>
      </c>
      <c r="D956" s="28">
        <v>3</v>
      </c>
      <c r="E956" s="68"/>
      <c r="F956" s="61">
        <f t="shared" ref="F956" si="249">E956*D956</f>
        <v>0</v>
      </c>
      <c r="G956" s="30"/>
      <c r="H956" s="31"/>
      <c r="I956" s="38"/>
      <c r="J956" s="63"/>
      <c r="K956" s="63"/>
      <c r="L956" s="36"/>
    </row>
    <row r="957" spans="1:12" ht="33.6">
      <c r="A957" s="92">
        <v>921</v>
      </c>
      <c r="B957" s="30"/>
      <c r="C957" s="31"/>
      <c r="D957" s="108"/>
      <c r="E957" s="68"/>
      <c r="F957" s="63"/>
      <c r="G957" s="30" t="s">
        <v>706</v>
      </c>
      <c r="H957" s="22" t="s">
        <v>12</v>
      </c>
      <c r="I957" s="42">
        <v>5</v>
      </c>
      <c r="J957" s="63"/>
      <c r="K957" s="63">
        <f t="shared" ref="K957" si="250">I957*J957</f>
        <v>0</v>
      </c>
      <c r="L957" s="36"/>
    </row>
    <row r="958" spans="1:12" ht="33.6">
      <c r="A958" s="151" t="s">
        <v>717</v>
      </c>
      <c r="B958" s="152"/>
      <c r="C958" s="152"/>
      <c r="D958" s="152"/>
      <c r="E958" s="152"/>
      <c r="F958" s="152"/>
      <c r="G958" s="152"/>
      <c r="H958" s="152"/>
      <c r="I958" s="152"/>
      <c r="J958" s="152"/>
      <c r="K958" s="152"/>
      <c r="L958" s="153"/>
    </row>
    <row r="959" spans="1:12" ht="33.6">
      <c r="A959" s="56">
        <v>922</v>
      </c>
      <c r="B959" s="21" t="s">
        <v>464</v>
      </c>
      <c r="C959" s="22" t="s">
        <v>13</v>
      </c>
      <c r="D959" s="42">
        <v>2</v>
      </c>
      <c r="E959" s="101"/>
      <c r="F959" s="61">
        <f t="shared" ref="F959:F960" si="251">E959*D959</f>
        <v>0</v>
      </c>
      <c r="G959" s="50"/>
      <c r="H959" s="51"/>
      <c r="I959" s="109"/>
      <c r="J959" s="51"/>
      <c r="K959" s="51"/>
      <c r="L959" s="56"/>
    </row>
    <row r="960" spans="1:12" ht="33.6">
      <c r="A960" s="56">
        <v>923</v>
      </c>
      <c r="B960" s="21" t="s">
        <v>465</v>
      </c>
      <c r="C960" s="22" t="s">
        <v>12</v>
      </c>
      <c r="D960" s="42">
        <v>5</v>
      </c>
      <c r="E960" s="101"/>
      <c r="F960" s="61">
        <f t="shared" si="251"/>
        <v>0</v>
      </c>
      <c r="G960" s="50"/>
      <c r="H960" s="51"/>
      <c r="I960" s="109"/>
      <c r="J960" s="51"/>
      <c r="K960" s="51"/>
      <c r="L960" s="56"/>
    </row>
    <row r="961" spans="1:12" ht="33.6">
      <c r="A961" s="56">
        <v>924</v>
      </c>
      <c r="B961" s="21"/>
      <c r="C961" s="22"/>
      <c r="D961" s="103"/>
      <c r="E961" s="51"/>
      <c r="F961" s="51"/>
      <c r="G961" s="50" t="s">
        <v>532</v>
      </c>
      <c r="H961" s="22" t="s">
        <v>12</v>
      </c>
      <c r="I961" s="42">
        <v>5</v>
      </c>
      <c r="J961" s="101"/>
      <c r="K961" s="63">
        <f t="shared" ref="K961" si="252">I961*J961</f>
        <v>0</v>
      </c>
      <c r="L961" s="56"/>
    </row>
    <row r="962" spans="1:12" ht="33.6">
      <c r="A962" s="151" t="s">
        <v>718</v>
      </c>
      <c r="B962" s="152"/>
      <c r="C962" s="152"/>
      <c r="D962" s="152"/>
      <c r="E962" s="152"/>
      <c r="F962" s="152"/>
      <c r="G962" s="152"/>
      <c r="H962" s="152"/>
      <c r="I962" s="152"/>
      <c r="J962" s="152"/>
      <c r="K962" s="152"/>
      <c r="L962" s="153"/>
    </row>
    <row r="963" spans="1:12" ht="33.6">
      <c r="A963" s="56">
        <v>925</v>
      </c>
      <c r="B963" s="21" t="s">
        <v>539</v>
      </c>
      <c r="C963" s="22" t="s">
        <v>8</v>
      </c>
      <c r="D963" s="42">
        <v>15</v>
      </c>
      <c r="E963" s="101"/>
      <c r="F963" s="61">
        <f t="shared" ref="F963:F965" si="253">E963*D963</f>
        <v>0</v>
      </c>
      <c r="G963" s="50"/>
      <c r="H963" s="22"/>
      <c r="I963" s="62"/>
      <c r="J963" s="51"/>
      <c r="K963" s="51"/>
      <c r="L963" s="56"/>
    </row>
    <row r="964" spans="1:12" ht="100.8">
      <c r="A964" s="56">
        <v>926</v>
      </c>
      <c r="B964" s="21" t="s">
        <v>555</v>
      </c>
      <c r="C964" s="22" t="s">
        <v>13</v>
      </c>
      <c r="D964" s="42">
        <v>8</v>
      </c>
      <c r="E964" s="101"/>
      <c r="F964" s="61">
        <f t="shared" si="253"/>
        <v>0</v>
      </c>
      <c r="G964" s="50"/>
      <c r="H964" s="22"/>
      <c r="I964" s="62"/>
      <c r="J964" s="51"/>
      <c r="K964" s="51"/>
      <c r="L964" s="56"/>
    </row>
    <row r="965" spans="1:12" ht="67.2">
      <c r="A965" s="56">
        <v>927</v>
      </c>
      <c r="B965" s="21" t="s">
        <v>556</v>
      </c>
      <c r="C965" s="22" t="s">
        <v>13</v>
      </c>
      <c r="D965" s="42">
        <v>1</v>
      </c>
      <c r="E965" s="101"/>
      <c r="F965" s="61">
        <f t="shared" si="253"/>
        <v>0</v>
      </c>
      <c r="G965" s="50"/>
      <c r="H965" s="22"/>
      <c r="I965" s="42"/>
      <c r="J965" s="51"/>
      <c r="K965" s="51"/>
      <c r="L965" s="56"/>
    </row>
    <row r="966" spans="1:12" ht="33.6">
      <c r="A966" s="56">
        <v>928</v>
      </c>
      <c r="B966" s="21"/>
      <c r="C966" s="22"/>
      <c r="D966" s="42"/>
      <c r="E966" s="101"/>
      <c r="F966" s="101"/>
      <c r="G966" s="21" t="s">
        <v>96</v>
      </c>
      <c r="H966" s="22" t="s">
        <v>13</v>
      </c>
      <c r="I966" s="42">
        <v>1</v>
      </c>
      <c r="J966" s="101"/>
      <c r="K966" s="63">
        <f t="shared" ref="K966" si="254">I966*J966</f>
        <v>0</v>
      </c>
      <c r="L966" s="56"/>
    </row>
    <row r="967" spans="1:12" ht="67.2">
      <c r="A967" s="56">
        <v>929</v>
      </c>
      <c r="B967" s="21" t="s">
        <v>192</v>
      </c>
      <c r="C967" s="22" t="s">
        <v>11</v>
      </c>
      <c r="D967" s="42">
        <v>150</v>
      </c>
      <c r="E967" s="101"/>
      <c r="F967" s="61">
        <f t="shared" ref="F967" si="255">E967*D967</f>
        <v>0</v>
      </c>
      <c r="G967" s="21"/>
      <c r="H967" s="22"/>
      <c r="I967" s="42"/>
      <c r="J967" s="101"/>
      <c r="K967" s="101"/>
      <c r="L967" s="56"/>
    </row>
    <row r="968" spans="1:12" ht="33.6">
      <c r="A968" s="56">
        <v>930</v>
      </c>
      <c r="B968" s="21"/>
      <c r="C968" s="22"/>
      <c r="D968" s="42"/>
      <c r="E968" s="101"/>
      <c r="F968" s="101"/>
      <c r="G968" s="21" t="s">
        <v>200</v>
      </c>
      <c r="H968" s="22" t="s">
        <v>11</v>
      </c>
      <c r="I968" s="42">
        <v>150</v>
      </c>
      <c r="J968" s="101"/>
      <c r="K968" s="63">
        <f t="shared" ref="K968" si="256">I968*J968</f>
        <v>0</v>
      </c>
      <c r="L968" s="36" t="s">
        <v>32</v>
      </c>
    </row>
    <row r="969" spans="1:12" ht="33.6">
      <c r="A969" s="56">
        <v>931</v>
      </c>
      <c r="B969" s="21" t="s">
        <v>193</v>
      </c>
      <c r="C969" s="22" t="s">
        <v>13</v>
      </c>
      <c r="D969" s="42">
        <v>1.5</v>
      </c>
      <c r="E969" s="101"/>
      <c r="F969" s="61">
        <f t="shared" ref="F969:F971" si="257">E969*D969</f>
        <v>0</v>
      </c>
      <c r="G969" s="50"/>
      <c r="H969" s="22"/>
      <c r="I969" s="42"/>
      <c r="J969" s="101"/>
      <c r="K969" s="101"/>
      <c r="L969" s="56"/>
    </row>
    <row r="970" spans="1:12" ht="33.6">
      <c r="A970" s="56">
        <v>932</v>
      </c>
      <c r="B970" s="21"/>
      <c r="C970" s="22"/>
      <c r="D970" s="42"/>
      <c r="E970" s="101"/>
      <c r="F970" s="61"/>
      <c r="G970" s="21" t="s">
        <v>96</v>
      </c>
      <c r="H970" s="22" t="s">
        <v>13</v>
      </c>
      <c r="I970" s="42">
        <v>1.5</v>
      </c>
      <c r="J970" s="101"/>
      <c r="K970" s="63">
        <f t="shared" ref="K970" si="258">I970*J970</f>
        <v>0</v>
      </c>
      <c r="L970" s="56"/>
    </row>
    <row r="971" spans="1:12" ht="67.2">
      <c r="A971" s="56">
        <v>933</v>
      </c>
      <c r="B971" s="21" t="s">
        <v>194</v>
      </c>
      <c r="C971" s="22" t="s">
        <v>12</v>
      </c>
      <c r="D971" s="42">
        <v>500</v>
      </c>
      <c r="E971" s="101"/>
      <c r="F971" s="61">
        <f t="shared" si="257"/>
        <v>0</v>
      </c>
      <c r="G971" s="50"/>
      <c r="H971" s="22"/>
      <c r="I971" s="42"/>
      <c r="J971" s="101"/>
      <c r="K971" s="101"/>
      <c r="L971" s="56"/>
    </row>
    <row r="972" spans="1:12" ht="33.6">
      <c r="A972" s="56">
        <v>934</v>
      </c>
      <c r="B972" s="21"/>
      <c r="C972" s="22"/>
      <c r="D972" s="42"/>
      <c r="E972" s="101"/>
      <c r="F972" s="101"/>
      <c r="G972" s="21" t="s">
        <v>201</v>
      </c>
      <c r="H972" s="22" t="s">
        <v>12</v>
      </c>
      <c r="I972" s="42">
        <v>500</v>
      </c>
      <c r="J972" s="101"/>
      <c r="K972" s="63">
        <f t="shared" ref="K972" si="259">I972*J972</f>
        <v>0</v>
      </c>
      <c r="L972" s="56"/>
    </row>
    <row r="973" spans="1:12" ht="33.6">
      <c r="A973" s="56">
        <v>935</v>
      </c>
      <c r="B973" s="21" t="s">
        <v>202</v>
      </c>
      <c r="C973" s="22" t="s">
        <v>11</v>
      </c>
      <c r="D973" s="42">
        <v>225</v>
      </c>
      <c r="E973" s="101"/>
      <c r="F973" s="61">
        <f t="shared" ref="F973" si="260">E973*D973</f>
        <v>0</v>
      </c>
      <c r="G973" s="50"/>
      <c r="H973" s="22"/>
      <c r="I973" s="42"/>
      <c r="J973" s="101"/>
      <c r="K973" s="101"/>
      <c r="L973" s="56"/>
    </row>
    <row r="974" spans="1:12" ht="33.6">
      <c r="A974" s="56">
        <v>936</v>
      </c>
      <c r="B974" s="21"/>
      <c r="C974" s="22"/>
      <c r="D974" s="42"/>
      <c r="E974" s="101"/>
      <c r="F974" s="101"/>
      <c r="G974" s="30" t="s">
        <v>543</v>
      </c>
      <c r="H974" s="22" t="s">
        <v>11</v>
      </c>
      <c r="I974" s="42">
        <v>150</v>
      </c>
      <c r="J974" s="101"/>
      <c r="K974" s="63">
        <f t="shared" ref="K974:K975" si="261">I974*J974</f>
        <v>0</v>
      </c>
      <c r="L974" s="36" t="s">
        <v>32</v>
      </c>
    </row>
    <row r="975" spans="1:12" ht="33.6">
      <c r="A975" s="56">
        <v>937</v>
      </c>
      <c r="B975" s="21"/>
      <c r="C975" s="22"/>
      <c r="D975" s="42"/>
      <c r="E975" s="101"/>
      <c r="F975" s="101"/>
      <c r="G975" s="30" t="s">
        <v>546</v>
      </c>
      <c r="H975" s="22" t="s">
        <v>11</v>
      </c>
      <c r="I975" s="42">
        <v>75</v>
      </c>
      <c r="J975" s="101"/>
      <c r="K975" s="63">
        <f t="shared" si="261"/>
        <v>0</v>
      </c>
      <c r="L975" s="36" t="s">
        <v>32</v>
      </c>
    </row>
    <row r="976" spans="1:12" ht="67.2">
      <c r="A976" s="56">
        <v>938</v>
      </c>
      <c r="B976" s="30" t="s">
        <v>540</v>
      </c>
      <c r="C976" s="22" t="s">
        <v>13</v>
      </c>
      <c r="D976" s="42">
        <v>70</v>
      </c>
      <c r="E976" s="60"/>
      <c r="F976" s="61">
        <f t="shared" ref="F976" si="262">E976*D976</f>
        <v>0</v>
      </c>
      <c r="G976" s="21"/>
      <c r="H976" s="22"/>
      <c r="I976" s="42"/>
      <c r="J976" s="101"/>
      <c r="K976" s="101"/>
      <c r="L976" s="56"/>
    </row>
    <row r="977" spans="1:12" ht="67.2">
      <c r="A977" s="56">
        <v>939</v>
      </c>
      <c r="B977" s="21"/>
      <c r="C977" s="22"/>
      <c r="D977" s="42"/>
      <c r="E977" s="60"/>
      <c r="F977" s="61"/>
      <c r="G977" s="21" t="s">
        <v>462</v>
      </c>
      <c r="H977" s="22" t="s">
        <v>13</v>
      </c>
      <c r="I977" s="42">
        <v>70</v>
      </c>
      <c r="J977" s="101"/>
      <c r="K977" s="63">
        <f t="shared" ref="K977" si="263">I977*J977</f>
        <v>0</v>
      </c>
      <c r="L977" s="56"/>
    </row>
    <row r="978" spans="1:12" ht="33.6">
      <c r="A978" s="56">
        <v>940</v>
      </c>
      <c r="B978" s="21" t="s">
        <v>542</v>
      </c>
      <c r="C978" s="22" t="s">
        <v>12</v>
      </c>
      <c r="D978" s="42">
        <v>3</v>
      </c>
      <c r="E978" s="101"/>
      <c r="F978" s="61">
        <f t="shared" ref="F978:F980" si="264">E978*D978</f>
        <v>0</v>
      </c>
      <c r="G978" s="50"/>
      <c r="H978" s="51"/>
      <c r="I978" s="52"/>
      <c r="J978" s="101"/>
      <c r="K978" s="101"/>
      <c r="L978" s="56"/>
    </row>
    <row r="979" spans="1:12" ht="33.6">
      <c r="A979" s="56">
        <v>941</v>
      </c>
      <c r="B979" s="21"/>
      <c r="C979" s="22"/>
      <c r="D979" s="42"/>
      <c r="E979" s="101"/>
      <c r="F979" s="101"/>
      <c r="G979" s="21" t="s">
        <v>222</v>
      </c>
      <c r="H979" s="22" t="s">
        <v>12</v>
      </c>
      <c r="I979" s="42">
        <v>3</v>
      </c>
      <c r="J979" s="101"/>
      <c r="K979" s="63">
        <f t="shared" ref="K979" si="265">I979*J979</f>
        <v>0</v>
      </c>
      <c r="L979" s="56"/>
    </row>
    <row r="980" spans="1:12" ht="33.6">
      <c r="A980" s="56">
        <v>942</v>
      </c>
      <c r="B980" s="21" t="s">
        <v>544</v>
      </c>
      <c r="C980" s="22" t="s">
        <v>12</v>
      </c>
      <c r="D980" s="42">
        <v>1</v>
      </c>
      <c r="E980" s="101"/>
      <c r="F980" s="61">
        <f t="shared" si="264"/>
        <v>0</v>
      </c>
      <c r="G980" s="21"/>
      <c r="H980" s="22"/>
      <c r="I980" s="42"/>
      <c r="J980" s="101"/>
      <c r="K980" s="101"/>
      <c r="L980" s="56"/>
    </row>
    <row r="981" spans="1:12" ht="33.6">
      <c r="A981" s="56">
        <v>943</v>
      </c>
      <c r="B981" s="21"/>
      <c r="C981" s="22"/>
      <c r="D981" s="42"/>
      <c r="E981" s="101"/>
      <c r="F981" s="101"/>
      <c r="G981" s="21" t="s">
        <v>545</v>
      </c>
      <c r="H981" s="22" t="s">
        <v>12</v>
      </c>
      <c r="I981" s="42">
        <v>1</v>
      </c>
      <c r="J981" s="101"/>
      <c r="K981" s="63">
        <f t="shared" ref="K981:K984" si="266">I981*J981</f>
        <v>0</v>
      </c>
      <c r="L981" s="56"/>
    </row>
    <row r="982" spans="1:12" ht="33.6">
      <c r="A982" s="56">
        <v>944</v>
      </c>
      <c r="B982" s="21"/>
      <c r="C982" s="22"/>
      <c r="D982" s="42"/>
      <c r="E982" s="101"/>
      <c r="F982" s="101"/>
      <c r="G982" s="30" t="s">
        <v>139</v>
      </c>
      <c r="H982" s="31" t="s">
        <v>12</v>
      </c>
      <c r="I982" s="38">
        <v>2</v>
      </c>
      <c r="J982" s="101"/>
      <c r="K982" s="63">
        <f t="shared" si="266"/>
        <v>0</v>
      </c>
      <c r="L982" s="36" t="s">
        <v>32</v>
      </c>
    </row>
    <row r="983" spans="1:12" ht="33.6">
      <c r="A983" s="56">
        <v>945</v>
      </c>
      <c r="B983" s="21"/>
      <c r="C983" s="22"/>
      <c r="D983" s="42"/>
      <c r="E983" s="101"/>
      <c r="F983" s="101"/>
      <c r="G983" s="30" t="s">
        <v>140</v>
      </c>
      <c r="H983" s="31" t="s">
        <v>12</v>
      </c>
      <c r="I983" s="38">
        <v>4</v>
      </c>
      <c r="J983" s="101"/>
      <c r="K983" s="63">
        <f t="shared" si="266"/>
        <v>0</v>
      </c>
      <c r="L983" s="36" t="s">
        <v>32</v>
      </c>
    </row>
    <row r="984" spans="1:12" ht="33.6">
      <c r="A984" s="56">
        <v>946</v>
      </c>
      <c r="B984" s="21"/>
      <c r="C984" s="22"/>
      <c r="D984" s="42"/>
      <c r="E984" s="101"/>
      <c r="F984" s="101"/>
      <c r="G984" s="30" t="s">
        <v>141</v>
      </c>
      <c r="H984" s="31" t="s">
        <v>12</v>
      </c>
      <c r="I984" s="38">
        <v>4</v>
      </c>
      <c r="J984" s="101"/>
      <c r="K984" s="63">
        <f t="shared" si="266"/>
        <v>0</v>
      </c>
      <c r="L984" s="36" t="s">
        <v>32</v>
      </c>
    </row>
    <row r="985" spans="1:12" ht="67.2">
      <c r="A985" s="56">
        <v>947</v>
      </c>
      <c r="B985" s="30" t="s">
        <v>169</v>
      </c>
      <c r="C985" s="31" t="s">
        <v>12</v>
      </c>
      <c r="D985" s="38">
        <v>3</v>
      </c>
      <c r="E985" s="68"/>
      <c r="F985" s="61">
        <f t="shared" ref="F985" si="267">E985*D985</f>
        <v>0</v>
      </c>
      <c r="G985" s="30"/>
      <c r="H985" s="31"/>
      <c r="I985" s="38"/>
      <c r="J985" s="63"/>
      <c r="K985" s="63"/>
      <c r="L985" s="36"/>
    </row>
    <row r="986" spans="1:12" ht="33.6">
      <c r="A986" s="56">
        <v>948</v>
      </c>
      <c r="B986" s="30"/>
      <c r="C986" s="31"/>
      <c r="D986" s="38"/>
      <c r="E986" s="68"/>
      <c r="F986" s="63"/>
      <c r="G986" s="30" t="s">
        <v>168</v>
      </c>
      <c r="H986" s="31" t="s">
        <v>12</v>
      </c>
      <c r="I986" s="38">
        <v>3</v>
      </c>
      <c r="J986" s="63"/>
      <c r="K986" s="63">
        <f t="shared" ref="K986" si="268">I986*J986</f>
        <v>0</v>
      </c>
      <c r="L986" s="36"/>
    </row>
    <row r="987" spans="1:12" ht="33.6">
      <c r="A987" s="151" t="s">
        <v>719</v>
      </c>
      <c r="B987" s="152"/>
      <c r="C987" s="152"/>
      <c r="D987" s="152"/>
      <c r="E987" s="152"/>
      <c r="F987" s="152"/>
      <c r="G987" s="152"/>
      <c r="H987" s="152"/>
      <c r="I987" s="152"/>
      <c r="J987" s="152"/>
      <c r="K987" s="152"/>
      <c r="L987" s="153"/>
    </row>
    <row r="988" spans="1:12" ht="67.2">
      <c r="A988" s="56">
        <v>949</v>
      </c>
      <c r="B988" s="49" t="s">
        <v>553</v>
      </c>
      <c r="C988" s="56" t="s">
        <v>8</v>
      </c>
      <c r="D988" s="57">
        <v>80</v>
      </c>
      <c r="E988" s="59"/>
      <c r="F988" s="25">
        <f>D988*E988</f>
        <v>0</v>
      </c>
      <c r="G988" s="49"/>
      <c r="H988" s="56"/>
      <c r="I988" s="57"/>
      <c r="J988" s="25"/>
      <c r="K988" s="25"/>
      <c r="L988" s="36"/>
    </row>
    <row r="989" spans="1:12" ht="67.2">
      <c r="A989" s="56">
        <v>950</v>
      </c>
      <c r="B989" s="49"/>
      <c r="C989" s="56"/>
      <c r="D989" s="57"/>
      <c r="E989" s="59"/>
      <c r="F989" s="25"/>
      <c r="G989" s="49" t="s">
        <v>552</v>
      </c>
      <c r="H989" s="56" t="s">
        <v>8</v>
      </c>
      <c r="I989" s="57">
        <v>80</v>
      </c>
      <c r="J989" s="25"/>
      <c r="K989" s="25">
        <f t="shared" ref="K989" si="269">J989*I989</f>
        <v>0</v>
      </c>
      <c r="L989" s="36"/>
    </row>
    <row r="990" spans="1:12" ht="33.6">
      <c r="A990" s="56">
        <v>951</v>
      </c>
      <c r="B990" s="30" t="s">
        <v>356</v>
      </c>
      <c r="C990" s="31" t="s">
        <v>12</v>
      </c>
      <c r="D990" s="38">
        <v>20</v>
      </c>
      <c r="E990" s="68"/>
      <c r="F990" s="61">
        <f t="shared" ref="F990" si="270">E990*D990</f>
        <v>0</v>
      </c>
      <c r="G990" s="30"/>
      <c r="H990" s="31"/>
      <c r="I990" s="38"/>
      <c r="J990" s="63"/>
      <c r="K990" s="63"/>
      <c r="L990" s="36"/>
    </row>
    <row r="991" spans="1:12" ht="67.2">
      <c r="A991" s="56">
        <v>952</v>
      </c>
      <c r="B991" s="30"/>
      <c r="C991" s="31"/>
      <c r="D991" s="38"/>
      <c r="E991" s="68"/>
      <c r="F991" s="63"/>
      <c r="G991" s="30" t="s">
        <v>344</v>
      </c>
      <c r="H991" s="31" t="s">
        <v>12</v>
      </c>
      <c r="I991" s="38">
        <v>22</v>
      </c>
      <c r="J991" s="63"/>
      <c r="K991" s="63">
        <f t="shared" ref="K991:K996" si="271">I991*J991</f>
        <v>0</v>
      </c>
      <c r="L991" s="36" t="s">
        <v>32</v>
      </c>
    </row>
    <row r="992" spans="1:12" ht="33.6">
      <c r="A992" s="56">
        <v>953</v>
      </c>
      <c r="B992" s="30"/>
      <c r="C992" s="31"/>
      <c r="D992" s="38"/>
      <c r="E992" s="68"/>
      <c r="F992" s="63"/>
      <c r="G992" s="30" t="s">
        <v>351</v>
      </c>
      <c r="H992" s="31" t="s">
        <v>11</v>
      </c>
      <c r="I992" s="38">
        <v>100</v>
      </c>
      <c r="J992" s="63"/>
      <c r="K992" s="63">
        <f t="shared" si="271"/>
        <v>0</v>
      </c>
      <c r="L992" s="36"/>
    </row>
    <row r="993" spans="1:12" ht="33.6">
      <c r="A993" s="56">
        <v>954</v>
      </c>
      <c r="B993" s="30"/>
      <c r="C993" s="31"/>
      <c r="D993" s="38"/>
      <c r="E993" s="68"/>
      <c r="F993" s="63"/>
      <c r="G993" s="30" t="s">
        <v>352</v>
      </c>
      <c r="H993" s="31" t="s">
        <v>12</v>
      </c>
      <c r="I993" s="38">
        <v>8</v>
      </c>
      <c r="J993" s="63"/>
      <c r="K993" s="63">
        <f t="shared" si="271"/>
        <v>0</v>
      </c>
      <c r="L993" s="36"/>
    </row>
    <row r="994" spans="1:12" ht="33.6">
      <c r="A994" s="56">
        <v>955</v>
      </c>
      <c r="B994" s="30"/>
      <c r="C994" s="31"/>
      <c r="D994" s="38"/>
      <c r="E994" s="68"/>
      <c r="F994" s="63"/>
      <c r="G994" s="30" t="s">
        <v>353</v>
      </c>
      <c r="H994" s="31" t="s">
        <v>12</v>
      </c>
      <c r="I994" s="38">
        <v>4</v>
      </c>
      <c r="J994" s="63"/>
      <c r="K994" s="63">
        <f t="shared" si="271"/>
        <v>0</v>
      </c>
      <c r="L994" s="36"/>
    </row>
    <row r="995" spans="1:12" ht="33.6">
      <c r="A995" s="56">
        <v>956</v>
      </c>
      <c r="B995" s="30"/>
      <c r="C995" s="31"/>
      <c r="D995" s="38"/>
      <c r="E995" s="68"/>
      <c r="F995" s="63"/>
      <c r="G995" s="30" t="s">
        <v>354</v>
      </c>
      <c r="H995" s="31" t="s">
        <v>12</v>
      </c>
      <c r="I995" s="38">
        <v>8</v>
      </c>
      <c r="J995" s="63"/>
      <c r="K995" s="63">
        <f t="shared" si="271"/>
        <v>0</v>
      </c>
      <c r="L995" s="36"/>
    </row>
    <row r="996" spans="1:12" ht="33.6">
      <c r="A996" s="56">
        <v>957</v>
      </c>
      <c r="B996" s="30"/>
      <c r="C996" s="31"/>
      <c r="D996" s="38"/>
      <c r="E996" s="68"/>
      <c r="F996" s="63"/>
      <c r="G996" s="30" t="s">
        <v>355</v>
      </c>
      <c r="H996" s="31" t="s">
        <v>12</v>
      </c>
      <c r="I996" s="38">
        <f>D990*2</f>
        <v>40</v>
      </c>
      <c r="J996" s="63"/>
      <c r="K996" s="63">
        <f t="shared" si="271"/>
        <v>0</v>
      </c>
      <c r="L996" s="36"/>
    </row>
    <row r="997" spans="1:12" ht="67.2">
      <c r="A997" s="56">
        <v>958</v>
      </c>
      <c r="B997" s="30" t="s">
        <v>357</v>
      </c>
      <c r="C997" s="31" t="s">
        <v>11</v>
      </c>
      <c r="D997" s="38">
        <v>150</v>
      </c>
      <c r="E997" s="68"/>
      <c r="F997" s="61">
        <f t="shared" ref="F997" si="272">E997*D997</f>
        <v>0</v>
      </c>
      <c r="G997" s="30"/>
      <c r="H997" s="31"/>
      <c r="I997" s="38"/>
      <c r="J997" s="63"/>
      <c r="K997" s="63"/>
      <c r="L997" s="36"/>
    </row>
    <row r="998" spans="1:12" ht="33.6">
      <c r="A998" s="56">
        <v>959</v>
      </c>
      <c r="B998" s="30"/>
      <c r="C998" s="31"/>
      <c r="D998" s="38"/>
      <c r="E998" s="68"/>
      <c r="F998" s="63"/>
      <c r="G998" s="30" t="s">
        <v>80</v>
      </c>
      <c r="H998" s="31" t="s">
        <v>11</v>
      </c>
      <c r="I998" s="38">
        <v>150</v>
      </c>
      <c r="J998" s="63"/>
      <c r="K998" s="63">
        <f t="shared" ref="K998:K1002" si="273">I998*J998</f>
        <v>0</v>
      </c>
      <c r="L998" s="36" t="s">
        <v>32</v>
      </c>
    </row>
    <row r="999" spans="1:12" ht="33.6">
      <c r="A999" s="56">
        <v>960</v>
      </c>
      <c r="B999" s="30"/>
      <c r="C999" s="31"/>
      <c r="D999" s="38"/>
      <c r="E999" s="68"/>
      <c r="F999" s="63"/>
      <c r="G999" s="30" t="s">
        <v>355</v>
      </c>
      <c r="H999" s="31" t="s">
        <v>12</v>
      </c>
      <c r="I999" s="38">
        <f>D997*2</f>
        <v>300</v>
      </c>
      <c r="J999" s="63"/>
      <c r="K999" s="63">
        <f t="shared" si="273"/>
        <v>0</v>
      </c>
      <c r="L999" s="36"/>
    </row>
    <row r="1000" spans="1:12" ht="33.6">
      <c r="A1000" s="56">
        <v>961</v>
      </c>
      <c r="B1000" s="30" t="s">
        <v>707</v>
      </c>
      <c r="C1000" s="31" t="s">
        <v>11</v>
      </c>
      <c r="D1000" s="38">
        <v>60</v>
      </c>
      <c r="E1000" s="68"/>
      <c r="F1000" s="61">
        <f t="shared" ref="F1000" si="274">E1000*D1000</f>
        <v>0</v>
      </c>
      <c r="G1000" s="30"/>
      <c r="H1000" s="31"/>
      <c r="I1000" s="38"/>
      <c r="J1000" s="63"/>
      <c r="K1000" s="63"/>
      <c r="L1000" s="36"/>
    </row>
    <row r="1001" spans="1:12" ht="67.2">
      <c r="A1001" s="56">
        <v>962</v>
      </c>
      <c r="B1001" s="30"/>
      <c r="C1001" s="31"/>
      <c r="D1001" s="38"/>
      <c r="E1001" s="68"/>
      <c r="F1001" s="63"/>
      <c r="G1001" s="30" t="s">
        <v>708</v>
      </c>
      <c r="H1001" s="31" t="s">
        <v>11</v>
      </c>
      <c r="I1001" s="38">
        <v>60</v>
      </c>
      <c r="J1001" s="63"/>
      <c r="K1001" s="63">
        <f t="shared" si="273"/>
        <v>0</v>
      </c>
      <c r="L1001" s="36"/>
    </row>
    <row r="1002" spans="1:12" ht="33.6">
      <c r="A1002" s="56">
        <v>963</v>
      </c>
      <c r="B1002" s="30"/>
      <c r="C1002" s="31"/>
      <c r="D1002" s="38"/>
      <c r="E1002" s="68"/>
      <c r="F1002" s="63"/>
      <c r="G1002" s="30" t="s">
        <v>709</v>
      </c>
      <c r="H1002" s="31" t="s">
        <v>12</v>
      </c>
      <c r="I1002" s="38">
        <v>12</v>
      </c>
      <c r="J1002" s="63"/>
      <c r="K1002" s="63">
        <f t="shared" si="273"/>
        <v>0</v>
      </c>
      <c r="L1002" s="36"/>
    </row>
    <row r="1003" spans="1:12" ht="33.6">
      <c r="A1003" s="56">
        <v>964</v>
      </c>
      <c r="B1003" s="30"/>
      <c r="C1003" s="31"/>
      <c r="D1003" s="38"/>
      <c r="E1003" s="68"/>
      <c r="F1003" s="63"/>
      <c r="G1003" s="30" t="s">
        <v>710</v>
      </c>
      <c r="H1003" s="31" t="s">
        <v>12</v>
      </c>
      <c r="I1003" s="38">
        <f>D1000/0.3</f>
        <v>200</v>
      </c>
      <c r="J1003" s="63"/>
      <c r="K1003" s="63">
        <f t="shared" ref="K1003" si="275">I1003*J1003</f>
        <v>0</v>
      </c>
      <c r="L1003" s="36"/>
    </row>
    <row r="1004" spans="1:12" ht="33.6">
      <c r="A1004" s="56">
        <v>965</v>
      </c>
      <c r="B1004" s="30"/>
      <c r="C1004" s="31"/>
      <c r="D1004" s="38"/>
      <c r="E1004" s="68"/>
      <c r="F1004" s="63"/>
      <c r="G1004" s="30" t="s">
        <v>711</v>
      </c>
      <c r="H1004" s="31" t="s">
        <v>12</v>
      </c>
      <c r="I1004" s="38">
        <v>200</v>
      </c>
      <c r="J1004" s="63"/>
      <c r="K1004" s="63">
        <f t="shared" ref="K1004:K1006" si="276">I1004*J1004</f>
        <v>0</v>
      </c>
      <c r="L1004" s="36"/>
    </row>
    <row r="1005" spans="1:12" ht="33.6">
      <c r="A1005" s="56">
        <v>966</v>
      </c>
      <c r="B1005" s="30" t="s">
        <v>358</v>
      </c>
      <c r="C1005" s="31" t="s">
        <v>12</v>
      </c>
      <c r="D1005" s="38">
        <f>I1006</f>
        <v>5</v>
      </c>
      <c r="E1005" s="68"/>
      <c r="F1005" s="61">
        <f t="shared" ref="F1005" si="277">E1005*D1005</f>
        <v>0</v>
      </c>
      <c r="G1005" s="30"/>
      <c r="H1005" s="31"/>
      <c r="I1005" s="38"/>
      <c r="J1005" s="63"/>
      <c r="K1005" s="63"/>
      <c r="L1005" s="36"/>
    </row>
    <row r="1006" spans="1:12" ht="33.6">
      <c r="A1006" s="56">
        <v>967</v>
      </c>
      <c r="B1006" s="30"/>
      <c r="C1006" s="31"/>
      <c r="D1006" s="38"/>
      <c r="E1006" s="68"/>
      <c r="F1006" s="63"/>
      <c r="G1006" s="30" t="s">
        <v>359</v>
      </c>
      <c r="H1006" s="31" t="s">
        <v>12</v>
      </c>
      <c r="I1006" s="32">
        <v>5</v>
      </c>
      <c r="J1006" s="63"/>
      <c r="K1006" s="63">
        <f t="shared" si="276"/>
        <v>0</v>
      </c>
      <c r="L1006" s="36"/>
    </row>
    <row r="1007" spans="1:12" ht="33.6">
      <c r="A1007" s="151" t="s">
        <v>720</v>
      </c>
      <c r="B1007" s="152"/>
      <c r="C1007" s="152"/>
      <c r="D1007" s="152"/>
      <c r="E1007" s="152"/>
      <c r="F1007" s="152"/>
      <c r="G1007" s="152"/>
      <c r="H1007" s="152"/>
      <c r="I1007" s="152"/>
      <c r="J1007" s="152"/>
      <c r="K1007" s="152"/>
      <c r="L1007" s="153"/>
    </row>
    <row r="1008" spans="1:12" ht="33.6">
      <c r="A1008" s="92">
        <v>968</v>
      </c>
      <c r="B1008" s="100" t="s">
        <v>712</v>
      </c>
      <c r="C1008" s="92" t="s">
        <v>8</v>
      </c>
      <c r="D1008" s="92">
        <v>20</v>
      </c>
      <c r="E1008" s="99"/>
      <c r="F1008" s="61">
        <f t="shared" ref="F1008" si="278">E1008*D1008</f>
        <v>0</v>
      </c>
      <c r="G1008" s="99"/>
      <c r="H1008" s="99"/>
      <c r="I1008" s="99"/>
      <c r="J1008" s="99"/>
      <c r="K1008" s="99"/>
      <c r="L1008" s="99"/>
    </row>
    <row r="1009" spans="1:12" ht="33.6">
      <c r="A1009" s="92">
        <v>969</v>
      </c>
      <c r="B1009" s="100"/>
      <c r="C1009" s="99"/>
      <c r="D1009" s="99"/>
      <c r="E1009" s="99"/>
      <c r="F1009" s="99"/>
      <c r="G1009" s="39" t="s">
        <v>713</v>
      </c>
      <c r="H1009" s="31" t="s">
        <v>8</v>
      </c>
      <c r="I1009" s="38">
        <v>20</v>
      </c>
      <c r="J1009" s="63"/>
      <c r="K1009" s="63">
        <f t="shared" ref="K1009:K1010" si="279">I1009*J1009</f>
        <v>0</v>
      </c>
      <c r="L1009" s="99"/>
    </row>
    <row r="1010" spans="1:12" ht="33.6">
      <c r="A1010" s="92">
        <v>970</v>
      </c>
      <c r="B1010" s="100"/>
      <c r="C1010" s="99"/>
      <c r="D1010" s="99"/>
      <c r="E1010" s="99"/>
      <c r="F1010" s="99"/>
      <c r="G1010" s="39" t="s">
        <v>714</v>
      </c>
      <c r="H1010" s="31" t="s">
        <v>12</v>
      </c>
      <c r="I1010" s="38">
        <v>100</v>
      </c>
      <c r="J1010" s="63"/>
      <c r="K1010" s="63">
        <f t="shared" si="279"/>
        <v>0</v>
      </c>
      <c r="L1010" s="99"/>
    </row>
    <row r="1011" spans="1:12" ht="33.6">
      <c r="A1011" s="92">
        <v>971</v>
      </c>
      <c r="B1011" s="99"/>
      <c r="C1011" s="99"/>
      <c r="D1011" s="99"/>
      <c r="E1011" s="99"/>
      <c r="F1011" s="99"/>
      <c r="G1011" s="39" t="s">
        <v>715</v>
      </c>
      <c r="H1011" s="31" t="s">
        <v>12</v>
      </c>
      <c r="I1011" s="38">
        <v>100</v>
      </c>
      <c r="J1011" s="63"/>
      <c r="K1011" s="63">
        <f t="shared" ref="K1011" si="280">I1011*J1011</f>
        <v>0</v>
      </c>
      <c r="L1011" s="99"/>
    </row>
    <row r="1012" spans="1:12" ht="33.6">
      <c r="A1012" s="151" t="s">
        <v>721</v>
      </c>
      <c r="B1012" s="152"/>
      <c r="C1012" s="152"/>
      <c r="D1012" s="152"/>
      <c r="E1012" s="152"/>
      <c r="F1012" s="152"/>
      <c r="G1012" s="152"/>
      <c r="H1012" s="152"/>
      <c r="I1012" s="152"/>
      <c r="J1012" s="152"/>
      <c r="K1012" s="152"/>
      <c r="L1012" s="153"/>
    </row>
    <row r="1013" spans="1:12" ht="168">
      <c r="A1013" s="56">
        <v>972</v>
      </c>
      <c r="B1013" s="30" t="s">
        <v>547</v>
      </c>
      <c r="C1013" s="22" t="s">
        <v>48</v>
      </c>
      <c r="D1013" s="42">
        <v>1</v>
      </c>
      <c r="E1013" s="101"/>
      <c r="F1013" s="61">
        <f t="shared" ref="F1013:F1016" si="281">E1013*D1013</f>
        <v>0</v>
      </c>
      <c r="G1013" s="50"/>
      <c r="H1013" s="51"/>
      <c r="I1013" s="109"/>
      <c r="J1013" s="51"/>
      <c r="K1013" s="51"/>
      <c r="L1013" s="56"/>
    </row>
    <row r="1014" spans="1:12" ht="67.2">
      <c r="A1014" s="56">
        <v>973</v>
      </c>
      <c r="B1014" s="30" t="s">
        <v>528</v>
      </c>
      <c r="C1014" s="22" t="s">
        <v>48</v>
      </c>
      <c r="D1014" s="42">
        <v>1</v>
      </c>
      <c r="E1014" s="101"/>
      <c r="F1014" s="61">
        <f t="shared" si="281"/>
        <v>0</v>
      </c>
      <c r="G1014" s="50"/>
      <c r="H1014" s="51"/>
      <c r="I1014" s="109"/>
      <c r="J1014" s="51"/>
      <c r="K1014" s="51"/>
      <c r="L1014" s="56"/>
    </row>
    <row r="1015" spans="1:12" ht="100.8">
      <c r="A1015" s="56">
        <v>974</v>
      </c>
      <c r="B1015" s="30" t="s">
        <v>548</v>
      </c>
      <c r="C1015" s="22" t="s">
        <v>48</v>
      </c>
      <c r="D1015" s="42">
        <v>1</v>
      </c>
      <c r="E1015" s="101"/>
      <c r="F1015" s="61">
        <f t="shared" si="281"/>
        <v>0</v>
      </c>
      <c r="G1015" s="50"/>
      <c r="H1015" s="51"/>
      <c r="I1015" s="109"/>
      <c r="J1015" s="51"/>
      <c r="K1015" s="51"/>
      <c r="L1015" s="56"/>
    </row>
    <row r="1016" spans="1:12" ht="67.2">
      <c r="A1016" s="56">
        <v>975</v>
      </c>
      <c r="B1016" s="30" t="s">
        <v>529</v>
      </c>
      <c r="C1016" s="22" t="s">
        <v>48</v>
      </c>
      <c r="D1016" s="42">
        <v>1</v>
      </c>
      <c r="E1016" s="101"/>
      <c r="F1016" s="61">
        <f t="shared" si="281"/>
        <v>0</v>
      </c>
      <c r="G1016" s="50"/>
      <c r="H1016" s="51"/>
      <c r="I1016" s="109"/>
      <c r="J1016" s="51"/>
      <c r="K1016" s="51"/>
      <c r="L1016" s="56"/>
    </row>
    <row r="1017" spans="1:12" ht="51.6" customHeight="1">
      <c r="A1017" s="176" t="s">
        <v>24</v>
      </c>
      <c r="B1017" s="177"/>
      <c r="C1017" s="177"/>
      <c r="D1017" s="178"/>
      <c r="E1017" s="172">
        <f>SUM(F19:F1016)</f>
        <v>0</v>
      </c>
      <c r="F1017" s="172"/>
      <c r="G1017" s="198" t="s">
        <v>25</v>
      </c>
      <c r="H1017" s="198"/>
      <c r="I1017" s="198"/>
      <c r="J1017" s="172">
        <f>SUM(K19:K1016)</f>
        <v>0</v>
      </c>
      <c r="K1017" s="172"/>
      <c r="L1017" s="27"/>
    </row>
    <row r="1018" spans="1:12" ht="60.6" customHeight="1">
      <c r="A1018" s="189" t="s">
        <v>26</v>
      </c>
      <c r="B1018" s="190"/>
      <c r="C1018" s="190"/>
      <c r="D1018" s="191"/>
      <c r="E1018" s="192">
        <f>J1017+E1017</f>
        <v>0</v>
      </c>
      <c r="F1018" s="192"/>
      <c r="G1018" s="193"/>
      <c r="H1018" s="194"/>
      <c r="I1018" s="194"/>
      <c r="J1018" s="194"/>
      <c r="K1018" s="194"/>
      <c r="L1018" s="195"/>
    </row>
    <row r="1019" spans="1:12" ht="68.400000000000006" customHeight="1">
      <c r="A1019" s="187" t="s">
        <v>740</v>
      </c>
      <c r="B1019" s="187"/>
      <c r="C1019" s="187"/>
      <c r="D1019" s="187"/>
      <c r="E1019" s="187"/>
      <c r="F1019" s="187"/>
      <c r="G1019" s="187"/>
      <c r="H1019" s="187"/>
      <c r="I1019" s="187"/>
    </row>
    <row r="1020" spans="1:12" ht="32.4">
      <c r="A1020" s="111" t="s">
        <v>27</v>
      </c>
      <c r="B1020" s="111"/>
      <c r="C1020" s="111"/>
      <c r="D1020" s="111"/>
      <c r="E1020" s="111"/>
      <c r="F1020" s="111"/>
      <c r="G1020" s="112"/>
      <c r="H1020" s="113"/>
      <c r="I1020" s="114"/>
    </row>
    <row r="1021" spans="1:12" ht="261.60000000000002" customHeight="1">
      <c r="A1021" s="186" t="s">
        <v>728</v>
      </c>
      <c r="B1021" s="186"/>
      <c r="C1021" s="186"/>
      <c r="D1021" s="186"/>
      <c r="E1021" s="186"/>
      <c r="F1021" s="186"/>
      <c r="G1021" s="186"/>
      <c r="H1021" s="115"/>
      <c r="I1021" s="116"/>
    </row>
    <row r="1022" spans="1:12" s="143" customFormat="1" ht="112.8" customHeight="1">
      <c r="A1022" s="147" t="s">
        <v>743</v>
      </c>
      <c r="B1022" s="148"/>
      <c r="C1022" s="148"/>
      <c r="D1022" s="148"/>
      <c r="E1022" s="148"/>
      <c r="F1022" s="148"/>
      <c r="G1022" s="148"/>
      <c r="H1022" s="140"/>
      <c r="I1022" s="141"/>
      <c r="J1022" s="142"/>
      <c r="K1022" s="142"/>
    </row>
    <row r="1023" spans="1:12" s="9" customFormat="1" ht="96.6" customHeight="1">
      <c r="A1023" s="149" t="s">
        <v>729</v>
      </c>
      <c r="B1023" s="150"/>
      <c r="C1023" s="150"/>
      <c r="D1023" s="150"/>
      <c r="E1023" s="150"/>
      <c r="F1023" s="150"/>
      <c r="G1023" s="150"/>
      <c r="H1023" s="117"/>
      <c r="I1023" s="118"/>
      <c r="J1023" s="12"/>
      <c r="K1023" s="12"/>
    </row>
    <row r="1024" spans="1:12" s="8" customFormat="1" ht="57.6" customHeight="1">
      <c r="A1024" s="149" t="s">
        <v>730</v>
      </c>
      <c r="B1024" s="150"/>
      <c r="C1024" s="150"/>
      <c r="D1024" s="150"/>
      <c r="E1024" s="150"/>
      <c r="F1024" s="150"/>
      <c r="G1024" s="150"/>
      <c r="H1024" s="115"/>
      <c r="I1024" s="116"/>
      <c r="J1024" s="13"/>
      <c r="K1024" s="13"/>
    </row>
    <row r="1025" spans="1:1017" s="139" customFormat="1" ht="49.2" customHeight="1">
      <c r="A1025" s="134" t="s">
        <v>742</v>
      </c>
      <c r="B1025" s="135"/>
      <c r="C1025" s="135"/>
      <c r="D1025" s="135"/>
      <c r="E1025" s="135"/>
      <c r="F1025" s="135"/>
      <c r="G1025" s="135"/>
      <c r="H1025" s="136"/>
      <c r="I1025" s="137"/>
      <c r="J1025" s="138"/>
      <c r="K1025" s="138"/>
    </row>
    <row r="1026" spans="1:1017" ht="32.4">
      <c r="A1026" s="144" t="s">
        <v>731</v>
      </c>
      <c r="B1026" s="144"/>
      <c r="C1026" s="144"/>
      <c r="D1026" s="144"/>
      <c r="E1026" s="129"/>
      <c r="F1026" s="129"/>
      <c r="G1026" s="129"/>
      <c r="H1026" s="123"/>
      <c r="I1026" s="123"/>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c r="BY1026" s="124"/>
      <c r="BZ1026" s="124"/>
      <c r="CA1026" s="124"/>
      <c r="CB1026" s="124"/>
      <c r="CC1026" s="124"/>
      <c r="CD1026" s="124"/>
      <c r="CE1026" s="124"/>
      <c r="CF1026" s="124"/>
      <c r="CG1026" s="124"/>
      <c r="CH1026" s="124"/>
      <c r="CI1026" s="124"/>
      <c r="CJ1026" s="124"/>
      <c r="CK1026" s="124"/>
      <c r="CL1026" s="124"/>
      <c r="CM1026" s="124"/>
      <c r="CN1026" s="124"/>
      <c r="CO1026" s="124"/>
      <c r="CP1026" s="124"/>
      <c r="CQ1026" s="124"/>
      <c r="CR1026" s="124"/>
      <c r="CS1026" s="124"/>
      <c r="CT1026" s="124"/>
      <c r="CU1026" s="124"/>
      <c r="CV1026" s="124"/>
      <c r="CW1026" s="124"/>
      <c r="CX1026" s="124"/>
      <c r="CY1026" s="124"/>
      <c r="CZ1026" s="124"/>
      <c r="DA1026" s="124"/>
      <c r="DB1026" s="124"/>
      <c r="DC1026" s="124"/>
      <c r="DD1026" s="124"/>
      <c r="DE1026" s="124"/>
      <c r="DF1026" s="124"/>
      <c r="DG1026" s="124"/>
      <c r="DH1026" s="124"/>
      <c r="DI1026" s="124"/>
      <c r="DJ1026" s="124"/>
      <c r="DK1026" s="124"/>
      <c r="DL1026" s="124"/>
      <c r="DM1026" s="124"/>
      <c r="DN1026" s="124"/>
      <c r="DO1026" s="124"/>
      <c r="DP1026" s="124"/>
      <c r="DQ1026" s="124"/>
      <c r="DR1026" s="124"/>
      <c r="DS1026" s="124"/>
      <c r="DT1026" s="124"/>
      <c r="DU1026" s="124"/>
      <c r="DV1026" s="124"/>
      <c r="DW1026" s="124"/>
      <c r="DX1026" s="124"/>
      <c r="DY1026" s="124"/>
      <c r="DZ1026" s="124"/>
      <c r="EA1026" s="124"/>
      <c r="EB1026" s="124"/>
      <c r="EC1026" s="124"/>
      <c r="ED1026" s="124"/>
      <c r="EE1026" s="124"/>
      <c r="EF1026" s="124"/>
      <c r="EG1026" s="124"/>
      <c r="EH1026" s="124"/>
      <c r="EI1026" s="124"/>
      <c r="EJ1026" s="124"/>
      <c r="EK1026" s="124"/>
      <c r="EL1026" s="124"/>
      <c r="EM1026" s="124"/>
      <c r="EN1026" s="124"/>
      <c r="EO1026" s="124"/>
      <c r="EP1026" s="124"/>
      <c r="EQ1026" s="124"/>
      <c r="ER1026" s="124"/>
      <c r="ES1026" s="124"/>
      <c r="ET1026" s="124"/>
      <c r="EU1026" s="124"/>
      <c r="EV1026" s="124"/>
      <c r="EW1026" s="124"/>
      <c r="EX1026" s="124"/>
      <c r="EY1026" s="124"/>
      <c r="EZ1026" s="124"/>
      <c r="FA1026" s="124"/>
      <c r="FB1026" s="124"/>
      <c r="FC1026" s="124"/>
      <c r="FD1026" s="124"/>
      <c r="FE1026" s="124"/>
      <c r="FF1026" s="124"/>
      <c r="FG1026" s="124"/>
      <c r="FH1026" s="124"/>
      <c r="FI1026" s="124"/>
      <c r="FJ1026" s="124"/>
      <c r="FK1026" s="124"/>
      <c r="FL1026" s="124"/>
      <c r="FM1026" s="124"/>
      <c r="FN1026" s="124"/>
      <c r="FO1026" s="124"/>
      <c r="FP1026" s="124"/>
      <c r="FQ1026" s="124"/>
      <c r="FR1026" s="124"/>
      <c r="FS1026" s="124"/>
      <c r="FT1026" s="124"/>
      <c r="FU1026" s="124"/>
      <c r="FV1026" s="124"/>
      <c r="FW1026" s="124"/>
      <c r="FX1026" s="124"/>
      <c r="FY1026" s="124"/>
      <c r="FZ1026" s="124"/>
      <c r="GA1026" s="124"/>
      <c r="GB1026" s="124"/>
      <c r="GC1026" s="124"/>
      <c r="GD1026" s="124"/>
      <c r="GE1026" s="124"/>
      <c r="GF1026" s="124"/>
      <c r="GG1026" s="124"/>
      <c r="GH1026" s="124"/>
      <c r="GI1026" s="124"/>
      <c r="GJ1026" s="124"/>
      <c r="GK1026" s="124"/>
      <c r="GL1026" s="124"/>
      <c r="GM1026" s="124"/>
      <c r="GN1026" s="124"/>
      <c r="GO1026" s="124"/>
      <c r="GP1026" s="124"/>
      <c r="GQ1026" s="124"/>
      <c r="GR1026" s="124"/>
      <c r="GS1026" s="124"/>
      <c r="GT1026" s="124"/>
      <c r="GU1026" s="124"/>
      <c r="GV1026" s="124"/>
      <c r="GW1026" s="124"/>
      <c r="GX1026" s="124"/>
      <c r="GY1026" s="124"/>
      <c r="GZ1026" s="124"/>
      <c r="HA1026" s="124"/>
      <c r="HB1026" s="124"/>
      <c r="HC1026" s="124"/>
      <c r="HD1026" s="124"/>
      <c r="HE1026" s="124"/>
      <c r="HF1026" s="124"/>
      <c r="HG1026" s="124"/>
      <c r="HH1026" s="124"/>
      <c r="HI1026" s="124"/>
      <c r="HJ1026" s="124"/>
      <c r="HK1026" s="124"/>
      <c r="HL1026" s="124"/>
      <c r="HM1026" s="124"/>
      <c r="HN1026" s="124"/>
      <c r="HO1026" s="124"/>
      <c r="HP1026" s="124"/>
      <c r="HQ1026" s="124"/>
      <c r="HR1026" s="124"/>
      <c r="HS1026" s="124"/>
      <c r="HT1026" s="124"/>
      <c r="HU1026" s="124"/>
      <c r="HV1026" s="124"/>
      <c r="HW1026" s="124"/>
      <c r="HX1026" s="124"/>
      <c r="HY1026" s="124"/>
      <c r="HZ1026" s="124"/>
      <c r="IA1026" s="124"/>
      <c r="IB1026" s="124"/>
      <c r="IC1026" s="124"/>
      <c r="ID1026" s="124"/>
      <c r="IE1026" s="124"/>
      <c r="IF1026" s="124"/>
      <c r="IG1026" s="124"/>
      <c r="IH1026" s="124"/>
      <c r="II1026" s="124"/>
      <c r="IJ1026" s="124"/>
      <c r="IK1026" s="124"/>
      <c r="IL1026" s="124"/>
      <c r="IM1026" s="124"/>
      <c r="IN1026" s="124"/>
      <c r="IO1026" s="124"/>
      <c r="IP1026" s="124"/>
      <c r="IQ1026" s="124"/>
      <c r="IR1026" s="124"/>
      <c r="IS1026" s="124"/>
      <c r="IT1026" s="124"/>
      <c r="IU1026" s="124"/>
      <c r="IV1026" s="124"/>
      <c r="IW1026" s="124"/>
      <c r="IX1026" s="124"/>
      <c r="IY1026" s="124"/>
      <c r="IZ1026" s="124"/>
      <c r="JA1026" s="124"/>
      <c r="JB1026" s="124"/>
      <c r="JC1026" s="124"/>
      <c r="JD1026" s="124"/>
      <c r="JE1026" s="124"/>
      <c r="JF1026" s="124"/>
      <c r="JG1026" s="124"/>
      <c r="JH1026" s="124"/>
      <c r="JI1026" s="124"/>
      <c r="JJ1026" s="124"/>
      <c r="JK1026" s="124"/>
      <c r="JL1026" s="124"/>
      <c r="JM1026" s="124"/>
      <c r="JN1026" s="124"/>
      <c r="JO1026" s="124"/>
      <c r="JP1026" s="124"/>
      <c r="JQ1026" s="124"/>
      <c r="JR1026" s="124"/>
      <c r="JS1026" s="124"/>
      <c r="JT1026" s="124"/>
      <c r="JU1026" s="124"/>
      <c r="JV1026" s="124"/>
      <c r="JW1026" s="124"/>
      <c r="JX1026" s="124"/>
      <c r="JY1026" s="124"/>
      <c r="JZ1026" s="124"/>
      <c r="KA1026" s="124"/>
      <c r="KB1026" s="124"/>
      <c r="KC1026" s="124"/>
      <c r="KD1026" s="124"/>
      <c r="KE1026" s="124"/>
      <c r="KF1026" s="124"/>
      <c r="KG1026" s="124"/>
      <c r="KH1026" s="124"/>
      <c r="KI1026" s="124"/>
      <c r="KJ1026" s="124"/>
      <c r="KK1026" s="124"/>
      <c r="KL1026" s="124"/>
      <c r="KM1026" s="124"/>
      <c r="KN1026" s="124"/>
      <c r="KO1026" s="124"/>
      <c r="KP1026" s="124"/>
      <c r="KQ1026" s="124"/>
      <c r="KR1026" s="124"/>
      <c r="KS1026" s="124"/>
      <c r="KT1026" s="124"/>
      <c r="KU1026" s="124"/>
      <c r="KV1026" s="124"/>
      <c r="KW1026" s="124"/>
      <c r="KX1026" s="124"/>
      <c r="KY1026" s="124"/>
      <c r="KZ1026" s="124"/>
      <c r="LA1026" s="124"/>
      <c r="LB1026" s="124"/>
      <c r="LC1026" s="124"/>
      <c r="LD1026" s="124"/>
      <c r="LE1026" s="124"/>
      <c r="LF1026" s="124"/>
      <c r="LG1026" s="124"/>
      <c r="LH1026" s="124"/>
      <c r="LI1026" s="124"/>
      <c r="LJ1026" s="124"/>
      <c r="LK1026" s="124"/>
      <c r="LL1026" s="124"/>
      <c r="LM1026" s="124"/>
      <c r="LN1026" s="124"/>
      <c r="LO1026" s="124"/>
      <c r="LP1026" s="124"/>
      <c r="LQ1026" s="124"/>
      <c r="LR1026" s="124"/>
      <c r="LS1026" s="124"/>
      <c r="LT1026" s="124"/>
      <c r="LU1026" s="124"/>
      <c r="LV1026" s="124"/>
      <c r="LW1026" s="124"/>
      <c r="LX1026" s="124"/>
      <c r="LY1026" s="124"/>
      <c r="LZ1026" s="124"/>
      <c r="MA1026" s="124"/>
      <c r="MB1026" s="124"/>
      <c r="MC1026" s="124"/>
      <c r="MD1026" s="124"/>
      <c r="ME1026" s="124"/>
      <c r="MF1026" s="124"/>
      <c r="MG1026" s="124"/>
      <c r="MH1026" s="124"/>
      <c r="MI1026" s="124"/>
      <c r="MJ1026" s="124"/>
      <c r="MK1026" s="124"/>
      <c r="ML1026" s="124"/>
      <c r="MM1026" s="124"/>
      <c r="MN1026" s="124"/>
      <c r="MO1026" s="124"/>
      <c r="MP1026" s="124"/>
      <c r="MQ1026" s="124"/>
      <c r="MR1026" s="124"/>
      <c r="MS1026" s="124"/>
      <c r="MT1026" s="124"/>
      <c r="MU1026" s="124"/>
      <c r="MV1026" s="124"/>
      <c r="MW1026" s="124"/>
      <c r="MX1026" s="124"/>
      <c r="MY1026" s="124"/>
      <c r="MZ1026" s="124"/>
      <c r="NA1026" s="124"/>
      <c r="NB1026" s="124"/>
      <c r="NC1026" s="124"/>
      <c r="ND1026" s="124"/>
      <c r="NE1026" s="124"/>
      <c r="NF1026" s="124"/>
      <c r="NG1026" s="124"/>
      <c r="NH1026" s="124"/>
      <c r="NI1026" s="124"/>
      <c r="NJ1026" s="124"/>
      <c r="NK1026" s="124"/>
      <c r="NL1026" s="124"/>
      <c r="NM1026" s="124"/>
      <c r="NN1026" s="124"/>
      <c r="NO1026" s="124"/>
      <c r="NP1026" s="124"/>
      <c r="NQ1026" s="124"/>
      <c r="NR1026" s="124"/>
      <c r="NS1026" s="124"/>
      <c r="NT1026" s="124"/>
      <c r="NU1026" s="124"/>
      <c r="NV1026" s="124"/>
      <c r="NW1026" s="124"/>
      <c r="NX1026" s="124"/>
      <c r="NY1026" s="124"/>
      <c r="NZ1026" s="124"/>
      <c r="OA1026" s="124"/>
      <c r="OB1026" s="124"/>
      <c r="OC1026" s="124"/>
      <c r="OD1026" s="124"/>
      <c r="OE1026" s="124"/>
      <c r="OF1026" s="124"/>
      <c r="OG1026" s="124"/>
      <c r="OH1026" s="124"/>
      <c r="OI1026" s="124"/>
      <c r="OJ1026" s="124"/>
      <c r="OK1026" s="124"/>
      <c r="OL1026" s="124"/>
      <c r="OM1026" s="124"/>
      <c r="ON1026" s="124"/>
      <c r="OO1026" s="124"/>
      <c r="OP1026" s="124"/>
      <c r="OQ1026" s="124"/>
      <c r="OR1026" s="124"/>
      <c r="OS1026" s="124"/>
      <c r="OT1026" s="124"/>
      <c r="OU1026" s="124"/>
      <c r="OV1026" s="124"/>
      <c r="OW1026" s="124"/>
      <c r="OX1026" s="124"/>
      <c r="OY1026" s="124"/>
      <c r="OZ1026" s="124"/>
      <c r="PA1026" s="124"/>
      <c r="PB1026" s="124"/>
      <c r="PC1026" s="124"/>
      <c r="PD1026" s="124"/>
      <c r="PE1026" s="124"/>
      <c r="PF1026" s="124"/>
      <c r="PG1026" s="124"/>
      <c r="PH1026" s="124"/>
      <c r="PI1026" s="124"/>
      <c r="PJ1026" s="124"/>
      <c r="PK1026" s="124"/>
      <c r="PL1026" s="124"/>
      <c r="PM1026" s="124"/>
      <c r="PN1026" s="124"/>
      <c r="PO1026" s="124"/>
      <c r="PP1026" s="124"/>
      <c r="PQ1026" s="124"/>
      <c r="PR1026" s="124"/>
      <c r="PS1026" s="124"/>
      <c r="PT1026" s="124"/>
      <c r="PU1026" s="124"/>
      <c r="PV1026" s="124"/>
      <c r="PW1026" s="124"/>
      <c r="PX1026" s="124"/>
      <c r="PY1026" s="124"/>
      <c r="PZ1026" s="124"/>
      <c r="QA1026" s="124"/>
      <c r="QB1026" s="124"/>
      <c r="QC1026" s="124"/>
      <c r="QD1026" s="124"/>
      <c r="QE1026" s="124"/>
      <c r="QF1026" s="124"/>
      <c r="QG1026" s="124"/>
      <c r="QH1026" s="124"/>
      <c r="QI1026" s="124"/>
      <c r="QJ1026" s="124"/>
      <c r="QK1026" s="124"/>
      <c r="QL1026" s="124"/>
      <c r="QM1026" s="124"/>
      <c r="QN1026" s="124"/>
      <c r="QO1026" s="124"/>
      <c r="QP1026" s="124"/>
      <c r="QQ1026" s="124"/>
      <c r="QR1026" s="124"/>
      <c r="QS1026" s="124"/>
      <c r="QT1026" s="124"/>
      <c r="QU1026" s="124"/>
      <c r="QV1026" s="124"/>
      <c r="QW1026" s="124"/>
      <c r="QX1026" s="124"/>
      <c r="QY1026" s="124"/>
      <c r="QZ1026" s="124"/>
      <c r="RA1026" s="124"/>
      <c r="RB1026" s="124"/>
      <c r="RC1026" s="124"/>
      <c r="RD1026" s="124"/>
      <c r="RE1026" s="124"/>
      <c r="RF1026" s="124"/>
      <c r="RG1026" s="124"/>
      <c r="RH1026" s="124"/>
      <c r="RI1026" s="124"/>
      <c r="RJ1026" s="124"/>
      <c r="RK1026" s="124"/>
      <c r="RL1026" s="124"/>
      <c r="RM1026" s="124"/>
      <c r="RN1026" s="124"/>
      <c r="RO1026" s="124"/>
      <c r="RP1026" s="124"/>
      <c r="RQ1026" s="124"/>
      <c r="RR1026" s="124"/>
      <c r="RS1026" s="124"/>
      <c r="RT1026" s="124"/>
      <c r="RU1026" s="124"/>
      <c r="RV1026" s="124"/>
      <c r="RW1026" s="124"/>
      <c r="RX1026" s="124"/>
      <c r="RY1026" s="124"/>
      <c r="RZ1026" s="124"/>
      <c r="SA1026" s="124"/>
      <c r="SB1026" s="124"/>
      <c r="SC1026" s="124"/>
      <c r="SD1026" s="124"/>
      <c r="SE1026" s="124"/>
      <c r="SF1026" s="124"/>
      <c r="SG1026" s="124"/>
      <c r="SH1026" s="124"/>
      <c r="SI1026" s="124"/>
      <c r="SJ1026" s="124"/>
      <c r="SK1026" s="124"/>
      <c r="SL1026" s="124"/>
      <c r="SM1026" s="124"/>
      <c r="SN1026" s="124"/>
      <c r="SO1026" s="124"/>
      <c r="SP1026" s="124"/>
      <c r="SQ1026" s="124"/>
      <c r="SR1026" s="124"/>
      <c r="SS1026" s="124"/>
      <c r="ST1026" s="124"/>
      <c r="SU1026" s="124"/>
      <c r="SV1026" s="124"/>
      <c r="SW1026" s="124"/>
      <c r="SX1026" s="124"/>
      <c r="SY1026" s="124"/>
      <c r="SZ1026" s="124"/>
      <c r="TA1026" s="124"/>
      <c r="TB1026" s="124"/>
      <c r="TC1026" s="124"/>
      <c r="TD1026" s="124"/>
      <c r="TE1026" s="124"/>
      <c r="TF1026" s="124"/>
      <c r="TG1026" s="124"/>
      <c r="TH1026" s="124"/>
      <c r="TI1026" s="124"/>
      <c r="TJ1026" s="124"/>
      <c r="TK1026" s="124"/>
      <c r="TL1026" s="124"/>
      <c r="TM1026" s="124"/>
      <c r="TN1026" s="124"/>
      <c r="TO1026" s="124"/>
      <c r="TP1026" s="124"/>
      <c r="TQ1026" s="124"/>
      <c r="TR1026" s="124"/>
      <c r="TS1026" s="124"/>
      <c r="TT1026" s="124"/>
      <c r="TU1026" s="124"/>
      <c r="TV1026" s="124"/>
      <c r="TW1026" s="124"/>
      <c r="TX1026" s="124"/>
      <c r="TY1026" s="124"/>
      <c r="TZ1026" s="124"/>
      <c r="UA1026" s="124"/>
      <c r="UB1026" s="124"/>
      <c r="UC1026" s="124"/>
      <c r="UD1026" s="124"/>
      <c r="UE1026" s="124"/>
      <c r="UF1026" s="124"/>
      <c r="UG1026" s="124"/>
      <c r="UH1026" s="124"/>
      <c r="UI1026" s="124"/>
      <c r="UJ1026" s="124"/>
      <c r="UK1026" s="124"/>
      <c r="UL1026" s="124"/>
      <c r="UM1026" s="124"/>
      <c r="UN1026" s="124"/>
      <c r="UO1026" s="124"/>
      <c r="UP1026" s="124"/>
      <c r="UQ1026" s="124"/>
      <c r="UR1026" s="124"/>
      <c r="US1026" s="124"/>
      <c r="UT1026" s="124"/>
      <c r="UU1026" s="124"/>
      <c r="UV1026" s="124"/>
      <c r="UW1026" s="124"/>
      <c r="UX1026" s="124"/>
      <c r="UY1026" s="124"/>
      <c r="UZ1026" s="124"/>
      <c r="VA1026" s="124"/>
      <c r="VB1026" s="124"/>
      <c r="VC1026" s="124"/>
      <c r="VD1026" s="124"/>
      <c r="VE1026" s="124"/>
      <c r="VF1026" s="124"/>
      <c r="VG1026" s="124"/>
      <c r="VH1026" s="124"/>
      <c r="VI1026" s="124"/>
      <c r="VJ1026" s="124"/>
      <c r="VK1026" s="124"/>
      <c r="VL1026" s="124"/>
      <c r="VM1026" s="124"/>
      <c r="VN1026" s="124"/>
      <c r="VO1026" s="124"/>
      <c r="VP1026" s="124"/>
      <c r="VQ1026" s="124"/>
      <c r="VR1026" s="124"/>
      <c r="VS1026" s="124"/>
      <c r="VT1026" s="124"/>
      <c r="VU1026" s="124"/>
      <c r="VV1026" s="124"/>
      <c r="VW1026" s="124"/>
      <c r="VX1026" s="124"/>
      <c r="VY1026" s="124"/>
      <c r="VZ1026" s="124"/>
      <c r="WA1026" s="124"/>
      <c r="WB1026" s="124"/>
      <c r="WC1026" s="124"/>
      <c r="WD1026" s="124"/>
      <c r="WE1026" s="124"/>
      <c r="WF1026" s="124"/>
      <c r="WG1026" s="124"/>
      <c r="WH1026" s="124"/>
      <c r="WI1026" s="124"/>
      <c r="WJ1026" s="124"/>
      <c r="WK1026" s="124"/>
      <c r="WL1026" s="124"/>
      <c r="WM1026" s="124"/>
      <c r="WN1026" s="124"/>
      <c r="WO1026" s="124"/>
      <c r="WP1026" s="124"/>
      <c r="WQ1026" s="124"/>
      <c r="WR1026" s="124"/>
      <c r="WS1026" s="124"/>
      <c r="WT1026" s="124"/>
      <c r="WU1026" s="124"/>
      <c r="WV1026" s="124"/>
      <c r="WW1026" s="124"/>
      <c r="WX1026" s="124"/>
      <c r="WY1026" s="124"/>
      <c r="WZ1026" s="124"/>
      <c r="XA1026" s="124"/>
      <c r="XB1026" s="124"/>
      <c r="XC1026" s="124"/>
      <c r="XD1026" s="124"/>
      <c r="XE1026" s="124"/>
      <c r="XF1026" s="124"/>
      <c r="XG1026" s="124"/>
      <c r="XH1026" s="124"/>
      <c r="XI1026" s="124"/>
      <c r="XJ1026" s="124"/>
      <c r="XK1026" s="124"/>
      <c r="XL1026" s="124"/>
      <c r="XM1026" s="124"/>
      <c r="XN1026" s="124"/>
      <c r="XO1026" s="124"/>
      <c r="XP1026" s="124"/>
      <c r="XQ1026" s="124"/>
      <c r="XR1026" s="124"/>
      <c r="XS1026" s="124"/>
      <c r="XT1026" s="124"/>
      <c r="XU1026" s="124"/>
      <c r="XV1026" s="124"/>
      <c r="XW1026" s="124"/>
      <c r="XX1026" s="124"/>
      <c r="XY1026" s="124"/>
      <c r="XZ1026" s="124"/>
      <c r="YA1026" s="124"/>
      <c r="YB1026" s="124"/>
      <c r="YC1026" s="124"/>
      <c r="YD1026" s="124"/>
      <c r="YE1026" s="124"/>
      <c r="YF1026" s="124"/>
      <c r="YG1026" s="124"/>
      <c r="YH1026" s="124"/>
      <c r="YI1026" s="124"/>
      <c r="YJ1026" s="124"/>
      <c r="YK1026" s="124"/>
      <c r="YL1026" s="124"/>
      <c r="YM1026" s="124"/>
      <c r="YN1026" s="124"/>
      <c r="YO1026" s="124"/>
      <c r="YP1026" s="124"/>
      <c r="YQ1026" s="124"/>
      <c r="YR1026" s="124"/>
      <c r="YS1026" s="124"/>
      <c r="YT1026" s="124"/>
      <c r="YU1026" s="124"/>
      <c r="YV1026" s="124"/>
      <c r="YW1026" s="124"/>
      <c r="YX1026" s="124"/>
      <c r="YY1026" s="124"/>
      <c r="YZ1026" s="124"/>
      <c r="ZA1026" s="124"/>
      <c r="ZB1026" s="124"/>
      <c r="ZC1026" s="124"/>
      <c r="ZD1026" s="124"/>
      <c r="ZE1026" s="124"/>
      <c r="ZF1026" s="124"/>
      <c r="ZG1026" s="124"/>
      <c r="ZH1026" s="124"/>
      <c r="ZI1026" s="124"/>
      <c r="ZJ1026" s="124"/>
      <c r="ZK1026" s="124"/>
      <c r="ZL1026" s="124"/>
      <c r="ZM1026" s="124"/>
      <c r="ZN1026" s="124"/>
      <c r="ZO1026" s="124"/>
      <c r="ZP1026" s="124"/>
      <c r="ZQ1026" s="124"/>
      <c r="ZR1026" s="124"/>
      <c r="ZS1026" s="124"/>
      <c r="ZT1026" s="124"/>
      <c r="ZU1026" s="124"/>
      <c r="ZV1026" s="124"/>
      <c r="ZW1026" s="124"/>
      <c r="ZX1026" s="124"/>
      <c r="ZY1026" s="124"/>
      <c r="ZZ1026" s="124"/>
      <c r="AAA1026" s="124"/>
      <c r="AAB1026" s="124"/>
      <c r="AAC1026" s="124"/>
      <c r="AAD1026" s="124"/>
      <c r="AAE1026" s="124"/>
      <c r="AAF1026" s="124"/>
      <c r="AAG1026" s="124"/>
      <c r="AAH1026" s="124"/>
      <c r="AAI1026" s="124"/>
      <c r="AAJ1026" s="124"/>
      <c r="AAK1026" s="124"/>
      <c r="AAL1026" s="124"/>
      <c r="AAM1026" s="124"/>
      <c r="AAN1026" s="124"/>
      <c r="AAO1026" s="124"/>
      <c r="AAP1026" s="124"/>
      <c r="AAQ1026" s="124"/>
      <c r="AAR1026" s="124"/>
      <c r="AAS1026" s="124"/>
      <c r="AAT1026" s="124"/>
      <c r="AAU1026" s="124"/>
      <c r="AAV1026" s="124"/>
      <c r="AAW1026" s="124"/>
      <c r="AAX1026" s="124"/>
      <c r="AAY1026" s="124"/>
      <c r="AAZ1026" s="124"/>
      <c r="ABA1026" s="124"/>
      <c r="ABB1026" s="124"/>
      <c r="ABC1026" s="124"/>
      <c r="ABD1026" s="124"/>
      <c r="ABE1026" s="124"/>
      <c r="ABF1026" s="124"/>
      <c r="ABG1026" s="124"/>
      <c r="ABH1026" s="124"/>
      <c r="ABI1026" s="124"/>
      <c r="ABJ1026" s="124"/>
      <c r="ABK1026" s="124"/>
      <c r="ABL1026" s="124"/>
      <c r="ABM1026" s="124"/>
      <c r="ABN1026" s="124"/>
      <c r="ABO1026" s="124"/>
      <c r="ABP1026" s="124"/>
      <c r="ABQ1026" s="124"/>
      <c r="ABR1026" s="124"/>
      <c r="ABS1026" s="124"/>
      <c r="ABT1026" s="124"/>
      <c r="ABU1026" s="124"/>
      <c r="ABV1026" s="124"/>
      <c r="ABW1026" s="124"/>
      <c r="ABX1026" s="124"/>
      <c r="ABY1026" s="124"/>
      <c r="ABZ1026" s="124"/>
      <c r="ACA1026" s="124"/>
      <c r="ACB1026" s="124"/>
      <c r="ACC1026" s="124"/>
      <c r="ACD1026" s="124"/>
      <c r="ACE1026" s="124"/>
      <c r="ACF1026" s="124"/>
      <c r="ACG1026" s="124"/>
      <c r="ACH1026" s="124"/>
      <c r="ACI1026" s="124"/>
      <c r="ACJ1026" s="124"/>
      <c r="ACK1026" s="124"/>
      <c r="ACL1026" s="124"/>
      <c r="ACM1026" s="124"/>
      <c r="ACN1026" s="124"/>
      <c r="ACO1026" s="124"/>
      <c r="ACP1026" s="124"/>
      <c r="ACQ1026" s="124"/>
      <c r="ACR1026" s="124"/>
      <c r="ACS1026" s="124"/>
      <c r="ACT1026" s="124"/>
      <c r="ACU1026" s="124"/>
      <c r="ACV1026" s="124"/>
      <c r="ACW1026" s="124"/>
      <c r="ACX1026" s="124"/>
      <c r="ACY1026" s="124"/>
      <c r="ACZ1026" s="124"/>
      <c r="ADA1026" s="124"/>
      <c r="ADB1026" s="124"/>
      <c r="ADC1026" s="124"/>
      <c r="ADD1026" s="124"/>
      <c r="ADE1026" s="124"/>
      <c r="ADF1026" s="124"/>
      <c r="ADG1026" s="124"/>
      <c r="ADH1026" s="124"/>
      <c r="ADI1026" s="124"/>
      <c r="ADJ1026" s="124"/>
      <c r="ADK1026" s="124"/>
      <c r="ADL1026" s="124"/>
      <c r="ADM1026" s="124"/>
      <c r="ADN1026" s="124"/>
      <c r="ADO1026" s="124"/>
      <c r="ADP1026" s="124"/>
      <c r="ADQ1026" s="124"/>
      <c r="ADR1026" s="124"/>
      <c r="ADS1026" s="124"/>
      <c r="ADT1026" s="124"/>
      <c r="ADU1026" s="124"/>
      <c r="ADV1026" s="124"/>
      <c r="ADW1026" s="124"/>
      <c r="ADX1026" s="124"/>
      <c r="ADY1026" s="124"/>
      <c r="ADZ1026" s="124"/>
      <c r="AEA1026" s="124"/>
      <c r="AEB1026" s="124"/>
      <c r="AEC1026" s="124"/>
      <c r="AED1026" s="124"/>
      <c r="AEE1026" s="124"/>
      <c r="AEF1026" s="124"/>
      <c r="AEG1026" s="124"/>
      <c r="AEH1026" s="124"/>
      <c r="AEI1026" s="124"/>
      <c r="AEJ1026" s="124"/>
      <c r="AEK1026" s="124"/>
      <c r="AEL1026" s="124"/>
      <c r="AEM1026" s="124"/>
      <c r="AEN1026" s="124"/>
      <c r="AEO1026" s="124"/>
      <c r="AEP1026" s="124"/>
      <c r="AEQ1026" s="124"/>
      <c r="AER1026" s="124"/>
      <c r="AES1026" s="124"/>
      <c r="AET1026" s="124"/>
      <c r="AEU1026" s="124"/>
      <c r="AEV1026" s="124"/>
      <c r="AEW1026" s="124"/>
      <c r="AEX1026" s="124"/>
      <c r="AEY1026" s="124"/>
      <c r="AEZ1026" s="124"/>
      <c r="AFA1026" s="124"/>
      <c r="AFB1026" s="124"/>
      <c r="AFC1026" s="124"/>
      <c r="AFD1026" s="124"/>
      <c r="AFE1026" s="124"/>
      <c r="AFF1026" s="124"/>
      <c r="AFG1026" s="124"/>
      <c r="AFH1026" s="124"/>
      <c r="AFI1026" s="124"/>
      <c r="AFJ1026" s="124"/>
      <c r="AFK1026" s="124"/>
      <c r="AFL1026" s="124"/>
      <c r="AFM1026" s="124"/>
      <c r="AFN1026" s="124"/>
      <c r="AFO1026" s="124"/>
      <c r="AFP1026" s="124"/>
      <c r="AFQ1026" s="124"/>
      <c r="AFR1026" s="124"/>
      <c r="AFS1026" s="124"/>
      <c r="AFT1026" s="124"/>
      <c r="AFU1026" s="124"/>
      <c r="AFV1026" s="124"/>
      <c r="AFW1026" s="124"/>
      <c r="AFX1026" s="124"/>
      <c r="AFY1026" s="124"/>
      <c r="AFZ1026" s="124"/>
      <c r="AGA1026" s="124"/>
      <c r="AGB1026" s="124"/>
      <c r="AGC1026" s="124"/>
      <c r="AGD1026" s="124"/>
      <c r="AGE1026" s="124"/>
      <c r="AGF1026" s="124"/>
      <c r="AGG1026" s="124"/>
      <c r="AGH1026" s="124"/>
      <c r="AGI1026" s="124"/>
      <c r="AGJ1026" s="124"/>
      <c r="AGK1026" s="124"/>
      <c r="AGL1026" s="124"/>
      <c r="AGM1026" s="124"/>
      <c r="AGN1026" s="124"/>
      <c r="AGO1026" s="124"/>
      <c r="AGP1026" s="124"/>
      <c r="AGQ1026" s="124"/>
      <c r="AGR1026" s="124"/>
      <c r="AGS1026" s="124"/>
      <c r="AGT1026" s="124"/>
      <c r="AGU1026" s="124"/>
      <c r="AGV1026" s="124"/>
      <c r="AGW1026" s="124"/>
      <c r="AGX1026" s="124"/>
      <c r="AGY1026" s="124"/>
      <c r="AGZ1026" s="124"/>
      <c r="AHA1026" s="124"/>
      <c r="AHB1026" s="124"/>
      <c r="AHC1026" s="124"/>
      <c r="AHD1026" s="124"/>
      <c r="AHE1026" s="124"/>
      <c r="AHF1026" s="124"/>
      <c r="AHG1026" s="124"/>
      <c r="AHH1026" s="124"/>
      <c r="AHI1026" s="124"/>
      <c r="AHJ1026" s="124"/>
      <c r="AHK1026" s="124"/>
      <c r="AHL1026" s="124"/>
      <c r="AHM1026" s="124"/>
      <c r="AHN1026" s="124"/>
      <c r="AHO1026" s="124"/>
      <c r="AHP1026" s="124"/>
      <c r="AHQ1026" s="124"/>
      <c r="AHR1026" s="124"/>
      <c r="AHS1026" s="124"/>
      <c r="AHT1026" s="124"/>
      <c r="AHU1026" s="124"/>
      <c r="AHV1026" s="124"/>
      <c r="AHW1026" s="124"/>
      <c r="AHX1026" s="124"/>
      <c r="AHY1026" s="124"/>
      <c r="AHZ1026" s="124"/>
      <c r="AIA1026" s="124"/>
      <c r="AIB1026" s="124"/>
      <c r="AIC1026" s="124"/>
      <c r="AID1026" s="124"/>
      <c r="AIE1026" s="124"/>
      <c r="AIF1026" s="124"/>
      <c r="AIG1026" s="124"/>
      <c r="AIH1026" s="124"/>
      <c r="AII1026" s="124"/>
      <c r="AIJ1026" s="124"/>
      <c r="AIK1026" s="124"/>
      <c r="AIL1026" s="124"/>
      <c r="AIM1026" s="124"/>
      <c r="AIN1026" s="124"/>
      <c r="AIO1026" s="124"/>
      <c r="AIP1026" s="124"/>
      <c r="AIQ1026" s="124"/>
      <c r="AIR1026" s="124"/>
      <c r="AIS1026" s="124"/>
      <c r="AIT1026" s="124"/>
      <c r="AIU1026" s="124"/>
      <c r="AIV1026" s="124"/>
      <c r="AIW1026" s="124"/>
      <c r="AIX1026" s="124"/>
      <c r="AIY1026" s="124"/>
      <c r="AIZ1026" s="124"/>
      <c r="AJA1026" s="124"/>
      <c r="AJB1026" s="124"/>
      <c r="AJC1026" s="124"/>
      <c r="AJD1026" s="124"/>
      <c r="AJE1026" s="124"/>
      <c r="AJF1026" s="124"/>
      <c r="AJG1026" s="124"/>
      <c r="AJH1026" s="124"/>
      <c r="AJI1026" s="124"/>
      <c r="AJJ1026" s="124"/>
      <c r="AJK1026" s="124"/>
      <c r="AJL1026" s="124"/>
      <c r="AJM1026" s="124"/>
      <c r="AJN1026" s="124"/>
      <c r="AJO1026" s="124"/>
      <c r="AJP1026" s="124"/>
      <c r="AJQ1026" s="124"/>
      <c r="AJR1026" s="124"/>
      <c r="AJS1026" s="124"/>
      <c r="AJT1026" s="124"/>
      <c r="AJU1026" s="124"/>
      <c r="AJV1026" s="124"/>
      <c r="AJW1026" s="124"/>
      <c r="AJX1026" s="124"/>
      <c r="AJY1026" s="124"/>
      <c r="AJZ1026" s="124"/>
      <c r="AKA1026" s="124"/>
      <c r="AKB1026" s="124"/>
      <c r="AKC1026" s="124"/>
      <c r="AKD1026" s="124"/>
      <c r="AKE1026" s="124"/>
      <c r="AKF1026" s="124"/>
      <c r="AKG1026" s="124"/>
      <c r="AKH1026" s="124"/>
      <c r="AKI1026" s="124"/>
      <c r="AKJ1026" s="124"/>
      <c r="AKK1026" s="124"/>
      <c r="AKL1026" s="124"/>
      <c r="AKM1026" s="124"/>
      <c r="AKN1026" s="124"/>
      <c r="AKO1026" s="124"/>
      <c r="AKP1026" s="124"/>
      <c r="AKQ1026" s="124"/>
      <c r="AKR1026" s="124"/>
      <c r="AKS1026" s="124"/>
      <c r="AKT1026" s="124"/>
      <c r="AKU1026" s="124"/>
      <c r="AKV1026" s="124"/>
      <c r="AKW1026" s="124"/>
      <c r="AKX1026" s="124"/>
      <c r="AKY1026" s="124"/>
      <c r="AKZ1026" s="124"/>
      <c r="ALA1026" s="124"/>
      <c r="ALB1026" s="124"/>
      <c r="ALC1026" s="124"/>
      <c r="ALD1026" s="124"/>
      <c r="ALE1026" s="124"/>
      <c r="ALF1026" s="124"/>
      <c r="ALG1026" s="124"/>
      <c r="ALH1026" s="124"/>
      <c r="ALI1026" s="124"/>
      <c r="ALJ1026" s="124"/>
      <c r="ALK1026" s="124"/>
      <c r="ALL1026" s="124"/>
      <c r="ALM1026" s="124"/>
      <c r="ALN1026" s="124"/>
      <c r="ALO1026" s="124"/>
      <c r="ALP1026" s="124"/>
      <c r="ALQ1026" s="124"/>
      <c r="ALR1026" s="124"/>
      <c r="ALS1026" s="124"/>
      <c r="ALT1026" s="124"/>
      <c r="ALU1026" s="124"/>
      <c r="ALV1026" s="124"/>
      <c r="ALW1026" s="124"/>
      <c r="ALX1026" s="124"/>
      <c r="ALY1026" s="124"/>
      <c r="ALZ1026" s="125"/>
      <c r="AMA1026" s="125"/>
      <c r="AMB1026" s="125"/>
      <c r="AMC1026" s="125"/>
    </row>
    <row r="1027" spans="1:1017" ht="32.4">
      <c r="A1027" s="144" t="s">
        <v>6</v>
      </c>
      <c r="B1027" s="144"/>
      <c r="C1027" s="144"/>
      <c r="D1027" s="144"/>
      <c r="E1027" s="144"/>
      <c r="F1027" s="144"/>
      <c r="G1027" s="144"/>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c r="BY1027" s="126"/>
      <c r="BZ1027" s="126"/>
      <c r="CA1027" s="126"/>
      <c r="CB1027" s="126"/>
      <c r="CC1027" s="126"/>
      <c r="CD1027" s="126"/>
      <c r="CE1027" s="126"/>
      <c r="CF1027" s="126"/>
      <c r="CG1027" s="126"/>
      <c r="CH1027" s="126"/>
      <c r="CI1027" s="126"/>
      <c r="CJ1027" s="126"/>
      <c r="CK1027" s="126"/>
      <c r="CL1027" s="126"/>
      <c r="CM1027" s="126"/>
      <c r="CN1027" s="126"/>
      <c r="CO1027" s="126"/>
      <c r="CP1027" s="126"/>
      <c r="CQ1027" s="126"/>
      <c r="CR1027" s="126"/>
      <c r="CS1027" s="126"/>
      <c r="CT1027" s="126"/>
      <c r="CU1027" s="126"/>
      <c r="CV1027" s="126"/>
      <c r="CW1027" s="126"/>
      <c r="CX1027" s="126"/>
      <c r="CY1027" s="126"/>
      <c r="CZ1027" s="126"/>
      <c r="DA1027" s="126"/>
      <c r="DB1027" s="126"/>
      <c r="DC1027" s="126"/>
      <c r="DD1027" s="126"/>
      <c r="DE1027" s="126"/>
      <c r="DF1027" s="126"/>
      <c r="DG1027" s="126"/>
      <c r="DH1027" s="126"/>
      <c r="DI1027" s="126"/>
      <c r="DJ1027" s="126"/>
      <c r="DK1027" s="126"/>
      <c r="DL1027" s="126"/>
      <c r="DM1027" s="126"/>
      <c r="DN1027" s="126"/>
      <c r="DO1027" s="126"/>
      <c r="DP1027" s="126"/>
      <c r="DQ1027" s="126"/>
      <c r="DR1027" s="126"/>
      <c r="DS1027" s="126"/>
      <c r="DT1027" s="126"/>
      <c r="DU1027" s="126"/>
      <c r="DV1027" s="126"/>
      <c r="DW1027" s="126"/>
      <c r="DX1027" s="126"/>
      <c r="DY1027" s="126"/>
      <c r="DZ1027" s="126"/>
      <c r="EA1027" s="126"/>
      <c r="EB1027" s="126"/>
      <c r="EC1027" s="126"/>
      <c r="ED1027" s="126"/>
      <c r="EE1027" s="126"/>
      <c r="EF1027" s="126"/>
      <c r="EG1027" s="126"/>
      <c r="EH1027" s="126"/>
      <c r="EI1027" s="126"/>
      <c r="EJ1027" s="126"/>
      <c r="EK1027" s="126"/>
      <c r="EL1027" s="126"/>
      <c r="EM1027" s="126"/>
      <c r="EN1027" s="126"/>
      <c r="EO1027" s="126"/>
      <c r="EP1027" s="126"/>
      <c r="EQ1027" s="126"/>
      <c r="ER1027" s="126"/>
      <c r="ES1027" s="126"/>
      <c r="ET1027" s="126"/>
      <c r="EU1027" s="126"/>
      <c r="EV1027" s="126"/>
      <c r="EW1027" s="126"/>
      <c r="EX1027" s="126"/>
      <c r="EY1027" s="126"/>
      <c r="EZ1027" s="126"/>
      <c r="FA1027" s="126"/>
      <c r="FB1027" s="126"/>
      <c r="FC1027" s="126"/>
      <c r="FD1027" s="126"/>
      <c r="FE1027" s="126"/>
      <c r="FF1027" s="126"/>
      <c r="FG1027" s="126"/>
      <c r="FH1027" s="126"/>
      <c r="FI1027" s="126"/>
      <c r="FJ1027" s="126"/>
      <c r="FK1027" s="126"/>
      <c r="FL1027" s="126"/>
      <c r="FM1027" s="126"/>
      <c r="FN1027" s="126"/>
      <c r="FO1027" s="126"/>
      <c r="FP1027" s="126"/>
      <c r="FQ1027" s="126"/>
      <c r="FR1027" s="126"/>
      <c r="FS1027" s="126"/>
      <c r="FT1027" s="126"/>
      <c r="FU1027" s="126"/>
      <c r="FV1027" s="126"/>
      <c r="FW1027" s="126"/>
      <c r="FX1027" s="126"/>
      <c r="FY1027" s="126"/>
      <c r="FZ1027" s="126"/>
      <c r="GA1027" s="126"/>
      <c r="GB1027" s="126"/>
      <c r="GC1027" s="126"/>
      <c r="GD1027" s="126"/>
      <c r="GE1027" s="126"/>
      <c r="GF1027" s="126"/>
      <c r="GG1027" s="126"/>
      <c r="GH1027" s="126"/>
      <c r="GI1027" s="126"/>
      <c r="GJ1027" s="126"/>
      <c r="GK1027" s="126"/>
      <c r="GL1027" s="126"/>
      <c r="GM1027" s="126"/>
      <c r="GN1027" s="126"/>
      <c r="GO1027" s="126"/>
      <c r="GP1027" s="126"/>
      <c r="GQ1027" s="126"/>
      <c r="GR1027" s="126"/>
      <c r="GS1027" s="126"/>
      <c r="GT1027" s="126"/>
      <c r="GU1027" s="126"/>
      <c r="GV1027" s="126"/>
      <c r="GW1027" s="126"/>
      <c r="GX1027" s="126"/>
      <c r="GY1027" s="126"/>
      <c r="GZ1027" s="126"/>
      <c r="HA1027" s="126"/>
      <c r="HB1027" s="126"/>
      <c r="HC1027" s="126"/>
      <c r="HD1027" s="126"/>
      <c r="HE1027" s="126"/>
      <c r="HF1027" s="126"/>
      <c r="HG1027" s="126"/>
      <c r="HH1027" s="126"/>
      <c r="HI1027" s="126"/>
      <c r="HJ1027" s="126"/>
      <c r="HK1027" s="126"/>
      <c r="HL1027" s="126"/>
      <c r="HM1027" s="126"/>
      <c r="HN1027" s="126"/>
      <c r="HO1027" s="126"/>
      <c r="HP1027" s="126"/>
      <c r="HQ1027" s="126"/>
      <c r="HR1027" s="126"/>
      <c r="HS1027" s="126"/>
      <c r="HT1027" s="126"/>
      <c r="HU1027" s="126"/>
      <c r="HV1027" s="126"/>
      <c r="HW1027" s="126"/>
      <c r="HX1027" s="126"/>
      <c r="HY1027" s="126"/>
      <c r="HZ1027" s="126"/>
      <c r="IA1027" s="126"/>
      <c r="IB1027" s="126"/>
      <c r="IC1027" s="126"/>
      <c r="ID1027" s="126"/>
      <c r="IE1027" s="126"/>
      <c r="IF1027" s="126"/>
      <c r="IG1027" s="126"/>
      <c r="IH1027" s="126"/>
      <c r="II1027" s="126"/>
      <c r="IJ1027" s="126"/>
      <c r="IK1027" s="126"/>
      <c r="IL1027" s="126"/>
      <c r="IM1027" s="126"/>
      <c r="IN1027" s="126"/>
      <c r="IO1027" s="126"/>
      <c r="IP1027" s="126"/>
      <c r="IQ1027" s="125"/>
      <c r="IR1027" s="125"/>
      <c r="IS1027" s="125"/>
      <c r="IT1027" s="125"/>
      <c r="IU1027" s="125"/>
      <c r="IV1027" s="125"/>
      <c r="IW1027" s="125"/>
      <c r="IX1027" s="125"/>
      <c r="IY1027" s="125"/>
      <c r="IZ1027" s="125"/>
      <c r="JA1027" s="125"/>
      <c r="JB1027" s="125"/>
      <c r="JC1027" s="125"/>
      <c r="JD1027" s="125"/>
      <c r="JE1027" s="125"/>
      <c r="JF1027" s="125"/>
      <c r="JG1027" s="125"/>
      <c r="JH1027" s="125"/>
      <c r="JI1027" s="125"/>
      <c r="JJ1027" s="125"/>
      <c r="JK1027" s="125"/>
      <c r="JL1027" s="125"/>
      <c r="JM1027" s="125"/>
      <c r="JN1027" s="125"/>
      <c r="JO1027" s="125"/>
      <c r="JP1027" s="125"/>
      <c r="JQ1027" s="125"/>
      <c r="JR1027" s="125"/>
      <c r="JS1027" s="125"/>
      <c r="JT1027" s="125"/>
      <c r="JU1027" s="125"/>
      <c r="JV1027" s="125"/>
      <c r="JW1027" s="125"/>
      <c r="JX1027" s="125"/>
      <c r="JY1027" s="125"/>
      <c r="JZ1027" s="125"/>
      <c r="KA1027" s="125"/>
      <c r="KB1027" s="125"/>
      <c r="KC1027" s="125"/>
      <c r="KD1027" s="125"/>
      <c r="KE1027" s="125"/>
      <c r="KF1027" s="125"/>
      <c r="KG1027" s="125"/>
      <c r="KH1027" s="125"/>
      <c r="KI1027" s="125"/>
      <c r="KJ1027" s="125"/>
      <c r="KK1027" s="125"/>
      <c r="KL1027" s="125"/>
      <c r="KM1027" s="125"/>
      <c r="KN1027" s="125"/>
      <c r="KO1027" s="125"/>
      <c r="KP1027" s="125"/>
      <c r="KQ1027" s="125"/>
      <c r="KR1027" s="125"/>
      <c r="KS1027" s="125"/>
      <c r="KT1027" s="125"/>
      <c r="KU1027" s="125"/>
      <c r="KV1027" s="125"/>
      <c r="KW1027" s="125"/>
      <c r="KX1027" s="125"/>
      <c r="KY1027" s="125"/>
      <c r="KZ1027" s="125"/>
      <c r="LA1027" s="125"/>
      <c r="LB1027" s="125"/>
      <c r="LC1027" s="125"/>
      <c r="LD1027" s="125"/>
      <c r="LE1027" s="125"/>
      <c r="LF1027" s="125"/>
      <c r="LG1027" s="125"/>
      <c r="LH1027" s="125"/>
      <c r="LI1027" s="125"/>
      <c r="LJ1027" s="125"/>
      <c r="LK1027" s="125"/>
      <c r="LL1027" s="125"/>
      <c r="LM1027" s="125"/>
      <c r="LN1027" s="125"/>
      <c r="LO1027" s="125"/>
      <c r="LP1027" s="125"/>
      <c r="LQ1027" s="125"/>
      <c r="LR1027" s="125"/>
      <c r="LS1027" s="125"/>
      <c r="LT1027" s="125"/>
      <c r="LU1027" s="125"/>
      <c r="LV1027" s="125"/>
      <c r="LW1027" s="125"/>
      <c r="LX1027" s="125"/>
      <c r="LY1027" s="125"/>
      <c r="LZ1027" s="125"/>
      <c r="MA1027" s="125"/>
      <c r="MB1027" s="125"/>
      <c r="MC1027" s="125"/>
      <c r="MD1027" s="125"/>
      <c r="ME1027" s="125"/>
      <c r="MF1027" s="125"/>
      <c r="MG1027" s="125"/>
      <c r="MH1027" s="125"/>
      <c r="MI1027" s="125"/>
      <c r="MJ1027" s="125"/>
      <c r="MK1027" s="125"/>
      <c r="ML1027" s="125"/>
      <c r="MM1027" s="125"/>
      <c r="MN1027" s="125"/>
      <c r="MO1027" s="125"/>
      <c r="MP1027" s="125"/>
      <c r="MQ1027" s="125"/>
      <c r="MR1027" s="125"/>
      <c r="MS1027" s="125"/>
      <c r="MT1027" s="125"/>
      <c r="MU1027" s="125"/>
      <c r="MV1027" s="125"/>
      <c r="MW1027" s="125"/>
      <c r="MX1027" s="125"/>
      <c r="MY1027" s="125"/>
      <c r="MZ1027" s="125"/>
      <c r="NA1027" s="125"/>
      <c r="NB1027" s="125"/>
      <c r="NC1027" s="125"/>
      <c r="ND1027" s="125"/>
      <c r="NE1027" s="125"/>
      <c r="NF1027" s="125"/>
      <c r="NG1027" s="125"/>
      <c r="NH1027" s="125"/>
      <c r="NI1027" s="125"/>
      <c r="NJ1027" s="125"/>
      <c r="NK1027" s="125"/>
      <c r="NL1027" s="125"/>
      <c r="NM1027" s="125"/>
      <c r="NN1027" s="125"/>
      <c r="NO1027" s="125"/>
      <c r="NP1027" s="125"/>
      <c r="NQ1027" s="125"/>
      <c r="NR1027" s="125"/>
      <c r="NS1027" s="125"/>
      <c r="NT1027" s="125"/>
      <c r="NU1027" s="125"/>
      <c r="NV1027" s="125"/>
      <c r="NW1027" s="125"/>
      <c r="NX1027" s="125"/>
      <c r="NY1027" s="125"/>
      <c r="NZ1027" s="125"/>
      <c r="OA1027" s="125"/>
      <c r="OB1027" s="125"/>
      <c r="OC1027" s="125"/>
      <c r="OD1027" s="125"/>
      <c r="OE1027" s="125"/>
      <c r="OF1027" s="125"/>
      <c r="OG1027" s="125"/>
      <c r="OH1027" s="125"/>
      <c r="OI1027" s="125"/>
      <c r="OJ1027" s="125"/>
      <c r="OK1027" s="125"/>
      <c r="OL1027" s="125"/>
      <c r="OM1027" s="125"/>
      <c r="ON1027" s="125"/>
      <c r="OO1027" s="125"/>
      <c r="OP1027" s="125"/>
      <c r="OQ1027" s="125"/>
      <c r="OR1027" s="125"/>
      <c r="OS1027" s="125"/>
      <c r="OT1027" s="125"/>
      <c r="OU1027" s="125"/>
      <c r="OV1027" s="125"/>
      <c r="OW1027" s="125"/>
      <c r="OX1027" s="125"/>
      <c r="OY1027" s="125"/>
      <c r="OZ1027" s="125"/>
      <c r="PA1027" s="125"/>
      <c r="PB1027" s="125"/>
      <c r="PC1027" s="125"/>
      <c r="PD1027" s="125"/>
      <c r="PE1027" s="125"/>
      <c r="PF1027" s="125"/>
      <c r="PG1027" s="125"/>
      <c r="PH1027" s="125"/>
      <c r="PI1027" s="125"/>
      <c r="PJ1027" s="125"/>
      <c r="PK1027" s="125"/>
      <c r="PL1027" s="125"/>
      <c r="PM1027" s="125"/>
      <c r="PN1027" s="125"/>
      <c r="PO1027" s="125"/>
      <c r="PP1027" s="125"/>
      <c r="PQ1027" s="125"/>
      <c r="PR1027" s="125"/>
      <c r="PS1027" s="125"/>
      <c r="PT1027" s="125"/>
      <c r="PU1027" s="125"/>
      <c r="PV1027" s="125"/>
      <c r="PW1027" s="125"/>
      <c r="PX1027" s="125"/>
      <c r="PY1027" s="125"/>
      <c r="PZ1027" s="125"/>
      <c r="QA1027" s="125"/>
      <c r="QB1027" s="125"/>
      <c r="QC1027" s="125"/>
      <c r="QD1027" s="125"/>
      <c r="QE1027" s="125"/>
      <c r="QF1027" s="125"/>
      <c r="QG1027" s="125"/>
      <c r="QH1027" s="125"/>
      <c r="QI1027" s="125"/>
      <c r="QJ1027" s="125"/>
      <c r="QK1027" s="125"/>
      <c r="QL1027" s="125"/>
      <c r="QM1027" s="125"/>
      <c r="QN1027" s="125"/>
      <c r="QO1027" s="125"/>
      <c r="QP1027" s="125"/>
      <c r="QQ1027" s="125"/>
      <c r="QR1027" s="125"/>
      <c r="QS1027" s="125"/>
      <c r="QT1027" s="125"/>
      <c r="QU1027" s="125"/>
      <c r="QV1027" s="125"/>
      <c r="QW1027" s="125"/>
      <c r="QX1027" s="125"/>
      <c r="QY1027" s="125"/>
      <c r="QZ1027" s="125"/>
      <c r="RA1027" s="125"/>
      <c r="RB1027" s="125"/>
      <c r="RC1027" s="125"/>
      <c r="RD1027" s="125"/>
      <c r="RE1027" s="125"/>
      <c r="RF1027" s="125"/>
      <c r="RG1027" s="125"/>
      <c r="RH1027" s="125"/>
      <c r="RI1027" s="125"/>
      <c r="RJ1027" s="125"/>
      <c r="RK1027" s="125"/>
      <c r="RL1027" s="125"/>
      <c r="RM1027" s="125"/>
      <c r="RN1027" s="125"/>
      <c r="RO1027" s="125"/>
      <c r="RP1027" s="125"/>
      <c r="RQ1027" s="125"/>
      <c r="RR1027" s="125"/>
      <c r="RS1027" s="125"/>
      <c r="RT1027" s="125"/>
      <c r="RU1027" s="125"/>
      <c r="RV1027" s="125"/>
      <c r="RW1027" s="125"/>
      <c r="RX1027" s="125"/>
      <c r="RY1027" s="125"/>
      <c r="RZ1027" s="125"/>
      <c r="SA1027" s="125"/>
      <c r="SB1027" s="125"/>
      <c r="SC1027" s="125"/>
      <c r="SD1027" s="125"/>
      <c r="SE1027" s="125"/>
      <c r="SF1027" s="125"/>
      <c r="SG1027" s="125"/>
      <c r="SH1027" s="125"/>
      <c r="SI1027" s="125"/>
      <c r="SJ1027" s="125"/>
      <c r="SK1027" s="125"/>
      <c r="SL1027" s="125"/>
      <c r="SM1027" s="125"/>
      <c r="SN1027" s="125"/>
      <c r="SO1027" s="125"/>
      <c r="SP1027" s="125"/>
      <c r="SQ1027" s="125"/>
      <c r="SR1027" s="125"/>
      <c r="SS1027" s="125"/>
      <c r="ST1027" s="125"/>
      <c r="SU1027" s="125"/>
      <c r="SV1027" s="125"/>
      <c r="SW1027" s="125"/>
      <c r="SX1027" s="125"/>
      <c r="SY1027" s="125"/>
      <c r="SZ1027" s="125"/>
      <c r="TA1027" s="125"/>
      <c r="TB1027" s="125"/>
      <c r="TC1027" s="125"/>
      <c r="TD1027" s="125"/>
      <c r="TE1027" s="125"/>
      <c r="TF1027" s="125"/>
      <c r="TG1027" s="125"/>
      <c r="TH1027" s="125"/>
      <c r="TI1027" s="125"/>
      <c r="TJ1027" s="125"/>
      <c r="TK1027" s="125"/>
      <c r="TL1027" s="125"/>
      <c r="TM1027" s="125"/>
      <c r="TN1027" s="125"/>
      <c r="TO1027" s="125"/>
      <c r="TP1027" s="125"/>
      <c r="TQ1027" s="125"/>
      <c r="TR1027" s="125"/>
      <c r="TS1027" s="125"/>
      <c r="TT1027" s="125"/>
      <c r="TU1027" s="125"/>
      <c r="TV1027" s="125"/>
      <c r="TW1027" s="125"/>
      <c r="TX1027" s="125"/>
      <c r="TY1027" s="125"/>
      <c r="TZ1027" s="125"/>
      <c r="UA1027" s="125"/>
      <c r="UB1027" s="125"/>
      <c r="UC1027" s="125"/>
      <c r="UD1027" s="125"/>
      <c r="UE1027" s="125"/>
      <c r="UF1027" s="125"/>
      <c r="UG1027" s="125"/>
      <c r="UH1027" s="125"/>
      <c r="UI1027" s="125"/>
      <c r="UJ1027" s="125"/>
      <c r="UK1027" s="125"/>
      <c r="UL1027" s="125"/>
      <c r="UM1027" s="125"/>
      <c r="UN1027" s="125"/>
      <c r="UO1027" s="125"/>
      <c r="UP1027" s="125"/>
      <c r="UQ1027" s="125"/>
      <c r="UR1027" s="125"/>
      <c r="US1027" s="125"/>
      <c r="UT1027" s="125"/>
      <c r="UU1027" s="125"/>
      <c r="UV1027" s="125"/>
      <c r="UW1027" s="125"/>
      <c r="UX1027" s="125"/>
      <c r="UY1027" s="125"/>
      <c r="UZ1027" s="125"/>
      <c r="VA1027" s="125"/>
      <c r="VB1027" s="125"/>
      <c r="VC1027" s="125"/>
      <c r="VD1027" s="125"/>
      <c r="VE1027" s="125"/>
      <c r="VF1027" s="125"/>
      <c r="VG1027" s="125"/>
      <c r="VH1027" s="125"/>
      <c r="VI1027" s="125"/>
      <c r="VJ1027" s="125"/>
      <c r="VK1027" s="125"/>
      <c r="VL1027" s="125"/>
      <c r="VM1027" s="125"/>
      <c r="VN1027" s="125"/>
      <c r="VO1027" s="125"/>
      <c r="VP1027" s="125"/>
      <c r="VQ1027" s="125"/>
      <c r="VR1027" s="125"/>
      <c r="VS1027" s="125"/>
      <c r="VT1027" s="125"/>
      <c r="VU1027" s="125"/>
      <c r="VV1027" s="125"/>
      <c r="VW1027" s="125"/>
      <c r="VX1027" s="125"/>
      <c r="VY1027" s="125"/>
      <c r="VZ1027" s="125"/>
      <c r="WA1027" s="125"/>
      <c r="WB1027" s="125"/>
      <c r="WC1027" s="125"/>
      <c r="WD1027" s="125"/>
      <c r="WE1027" s="125"/>
      <c r="WF1027" s="125"/>
      <c r="WG1027" s="125"/>
      <c r="WH1027" s="125"/>
      <c r="WI1027" s="125"/>
      <c r="WJ1027" s="125"/>
      <c r="WK1027" s="125"/>
      <c r="WL1027" s="125"/>
      <c r="WM1027" s="125"/>
      <c r="WN1027" s="125"/>
      <c r="WO1027" s="125"/>
      <c r="WP1027" s="125"/>
      <c r="WQ1027" s="125"/>
      <c r="WR1027" s="125"/>
      <c r="WS1027" s="125"/>
      <c r="WT1027" s="125"/>
      <c r="WU1027" s="125"/>
      <c r="WV1027" s="125"/>
      <c r="WW1027" s="125"/>
      <c r="WX1027" s="125"/>
      <c r="WY1027" s="125"/>
      <c r="WZ1027" s="125"/>
      <c r="XA1027" s="125"/>
      <c r="XB1027" s="125"/>
      <c r="XC1027" s="125"/>
      <c r="XD1027" s="125"/>
      <c r="XE1027" s="125"/>
      <c r="XF1027" s="125"/>
      <c r="XG1027" s="125"/>
      <c r="XH1027" s="125"/>
      <c r="XI1027" s="125"/>
      <c r="XJ1027" s="125"/>
      <c r="XK1027" s="125"/>
      <c r="XL1027" s="125"/>
      <c r="XM1027" s="125"/>
      <c r="XN1027" s="125"/>
      <c r="XO1027" s="125"/>
      <c r="XP1027" s="125"/>
      <c r="XQ1027" s="125"/>
      <c r="XR1027" s="125"/>
      <c r="XS1027" s="125"/>
      <c r="XT1027" s="125"/>
      <c r="XU1027" s="125"/>
      <c r="XV1027" s="125"/>
      <c r="XW1027" s="125"/>
      <c r="XX1027" s="125"/>
      <c r="XY1027" s="125"/>
      <c r="XZ1027" s="125"/>
      <c r="YA1027" s="125"/>
      <c r="YB1027" s="125"/>
      <c r="YC1027" s="125"/>
      <c r="YD1027" s="125"/>
      <c r="YE1027" s="125"/>
      <c r="YF1027" s="125"/>
      <c r="YG1027" s="125"/>
      <c r="YH1027" s="125"/>
      <c r="YI1027" s="125"/>
      <c r="YJ1027" s="125"/>
      <c r="YK1027" s="125"/>
      <c r="YL1027" s="125"/>
      <c r="YM1027" s="125"/>
      <c r="YN1027" s="125"/>
      <c r="YO1027" s="125"/>
      <c r="YP1027" s="125"/>
      <c r="YQ1027" s="125"/>
      <c r="YR1027" s="125"/>
      <c r="YS1027" s="125"/>
      <c r="YT1027" s="125"/>
      <c r="YU1027" s="125"/>
      <c r="YV1027" s="125"/>
      <c r="YW1027" s="125"/>
      <c r="YX1027" s="125"/>
      <c r="YY1027" s="125"/>
      <c r="YZ1027" s="125"/>
      <c r="ZA1027" s="125"/>
      <c r="ZB1027" s="125"/>
      <c r="ZC1027" s="125"/>
      <c r="ZD1027" s="125"/>
      <c r="ZE1027" s="125"/>
      <c r="ZF1027" s="125"/>
      <c r="ZG1027" s="125"/>
      <c r="ZH1027" s="125"/>
      <c r="ZI1027" s="125"/>
      <c r="ZJ1027" s="125"/>
      <c r="ZK1027" s="125"/>
      <c r="ZL1027" s="125"/>
      <c r="ZM1027" s="125"/>
      <c r="ZN1027" s="125"/>
      <c r="ZO1027" s="125"/>
      <c r="ZP1027" s="125"/>
      <c r="ZQ1027" s="125"/>
      <c r="ZR1027" s="125"/>
      <c r="ZS1027" s="125"/>
      <c r="ZT1027" s="125"/>
      <c r="ZU1027" s="125"/>
      <c r="ZV1027" s="125"/>
      <c r="ZW1027" s="125"/>
      <c r="ZX1027" s="125"/>
      <c r="ZY1027" s="125"/>
      <c r="ZZ1027" s="125"/>
      <c r="AAA1027" s="125"/>
      <c r="AAB1027" s="125"/>
      <c r="AAC1027" s="125"/>
      <c r="AAD1027" s="125"/>
      <c r="AAE1027" s="125"/>
      <c r="AAF1027" s="125"/>
      <c r="AAG1027" s="125"/>
      <c r="AAH1027" s="125"/>
      <c r="AAI1027" s="125"/>
      <c r="AAJ1027" s="125"/>
      <c r="AAK1027" s="125"/>
      <c r="AAL1027" s="125"/>
      <c r="AAM1027" s="125"/>
      <c r="AAN1027" s="125"/>
      <c r="AAO1027" s="125"/>
      <c r="AAP1027" s="125"/>
      <c r="AAQ1027" s="125"/>
      <c r="AAR1027" s="125"/>
      <c r="AAS1027" s="125"/>
      <c r="AAT1027" s="125"/>
      <c r="AAU1027" s="125"/>
      <c r="AAV1027" s="125"/>
      <c r="AAW1027" s="125"/>
      <c r="AAX1027" s="125"/>
      <c r="AAY1027" s="125"/>
      <c r="AAZ1027" s="125"/>
      <c r="ABA1027" s="125"/>
      <c r="ABB1027" s="125"/>
      <c r="ABC1027" s="125"/>
      <c r="ABD1027" s="125"/>
      <c r="ABE1027" s="125"/>
      <c r="ABF1027" s="125"/>
      <c r="ABG1027" s="125"/>
      <c r="ABH1027" s="125"/>
      <c r="ABI1027" s="125"/>
      <c r="ABJ1027" s="125"/>
      <c r="ABK1027" s="125"/>
      <c r="ABL1027" s="125"/>
      <c r="ABM1027" s="125"/>
      <c r="ABN1027" s="125"/>
      <c r="ABO1027" s="125"/>
      <c r="ABP1027" s="125"/>
      <c r="ABQ1027" s="125"/>
      <c r="ABR1027" s="125"/>
      <c r="ABS1027" s="125"/>
      <c r="ABT1027" s="125"/>
      <c r="ABU1027" s="125"/>
      <c r="ABV1027" s="125"/>
      <c r="ABW1027" s="125"/>
      <c r="ABX1027" s="125"/>
      <c r="ABY1027" s="125"/>
      <c r="ABZ1027" s="125"/>
      <c r="ACA1027" s="125"/>
      <c r="ACB1027" s="125"/>
      <c r="ACC1027" s="125"/>
      <c r="ACD1027" s="125"/>
      <c r="ACE1027" s="125"/>
      <c r="ACF1027" s="125"/>
      <c r="ACG1027" s="125"/>
      <c r="ACH1027" s="125"/>
      <c r="ACI1027" s="125"/>
      <c r="ACJ1027" s="125"/>
      <c r="ACK1027" s="125"/>
      <c r="ACL1027" s="125"/>
      <c r="ACM1027" s="125"/>
      <c r="ACN1027" s="125"/>
      <c r="ACO1027" s="125"/>
      <c r="ACP1027" s="125"/>
      <c r="ACQ1027" s="125"/>
      <c r="ACR1027" s="125"/>
      <c r="ACS1027" s="125"/>
      <c r="ACT1027" s="125"/>
      <c r="ACU1027" s="125"/>
      <c r="ACV1027" s="125"/>
      <c r="ACW1027" s="125"/>
      <c r="ACX1027" s="125"/>
      <c r="ACY1027" s="125"/>
      <c r="ACZ1027" s="125"/>
      <c r="ADA1027" s="125"/>
      <c r="ADB1027" s="125"/>
      <c r="ADC1027" s="125"/>
      <c r="ADD1027" s="125"/>
      <c r="ADE1027" s="125"/>
      <c r="ADF1027" s="125"/>
      <c r="ADG1027" s="125"/>
      <c r="ADH1027" s="125"/>
      <c r="ADI1027" s="125"/>
      <c r="ADJ1027" s="125"/>
      <c r="ADK1027" s="125"/>
      <c r="ADL1027" s="125"/>
      <c r="ADM1027" s="125"/>
      <c r="ADN1027" s="125"/>
      <c r="ADO1027" s="125"/>
      <c r="ADP1027" s="125"/>
      <c r="ADQ1027" s="125"/>
      <c r="ADR1027" s="125"/>
      <c r="ADS1027" s="125"/>
      <c r="ADT1027" s="125"/>
      <c r="ADU1027" s="125"/>
      <c r="ADV1027" s="125"/>
      <c r="ADW1027" s="125"/>
      <c r="ADX1027" s="125"/>
      <c r="ADY1027" s="125"/>
      <c r="ADZ1027" s="125"/>
      <c r="AEA1027" s="125"/>
      <c r="AEB1027" s="125"/>
      <c r="AEC1027" s="125"/>
      <c r="AED1027" s="125"/>
      <c r="AEE1027" s="125"/>
      <c r="AEF1027" s="125"/>
      <c r="AEG1027" s="125"/>
      <c r="AEH1027" s="125"/>
      <c r="AEI1027" s="125"/>
      <c r="AEJ1027" s="125"/>
      <c r="AEK1027" s="125"/>
      <c r="AEL1027" s="125"/>
      <c r="AEM1027" s="125"/>
      <c r="AEN1027" s="125"/>
      <c r="AEO1027" s="125"/>
      <c r="AEP1027" s="125"/>
      <c r="AEQ1027" s="125"/>
      <c r="AER1027" s="125"/>
      <c r="AES1027" s="125"/>
      <c r="AET1027" s="125"/>
      <c r="AEU1027" s="125"/>
      <c r="AEV1027" s="125"/>
      <c r="AEW1027" s="125"/>
      <c r="AEX1027" s="125"/>
      <c r="AEY1027" s="125"/>
      <c r="AEZ1027" s="125"/>
      <c r="AFA1027" s="125"/>
      <c r="AFB1027" s="125"/>
      <c r="AFC1027" s="125"/>
      <c r="AFD1027" s="125"/>
      <c r="AFE1027" s="125"/>
      <c r="AFF1027" s="125"/>
      <c r="AFG1027" s="125"/>
      <c r="AFH1027" s="125"/>
      <c r="AFI1027" s="125"/>
      <c r="AFJ1027" s="125"/>
      <c r="AFK1027" s="125"/>
      <c r="AFL1027" s="125"/>
      <c r="AFM1027" s="125"/>
      <c r="AFN1027" s="125"/>
      <c r="AFO1027" s="125"/>
      <c r="AFP1027" s="125"/>
      <c r="AFQ1027" s="125"/>
      <c r="AFR1027" s="125"/>
      <c r="AFS1027" s="125"/>
      <c r="AFT1027" s="125"/>
      <c r="AFU1027" s="125"/>
      <c r="AFV1027" s="125"/>
      <c r="AFW1027" s="125"/>
      <c r="AFX1027" s="125"/>
      <c r="AFY1027" s="125"/>
      <c r="AFZ1027" s="125"/>
      <c r="AGA1027" s="125"/>
      <c r="AGB1027" s="125"/>
      <c r="AGC1027" s="125"/>
      <c r="AGD1027" s="125"/>
      <c r="AGE1027" s="125"/>
      <c r="AGF1027" s="125"/>
      <c r="AGG1027" s="125"/>
      <c r="AGH1027" s="125"/>
      <c r="AGI1027" s="125"/>
      <c r="AGJ1027" s="125"/>
      <c r="AGK1027" s="125"/>
      <c r="AGL1027" s="125"/>
      <c r="AGM1027" s="125"/>
      <c r="AGN1027" s="125"/>
      <c r="AGO1027" s="125"/>
      <c r="AGP1027" s="125"/>
      <c r="AGQ1027" s="125"/>
      <c r="AGR1027" s="125"/>
      <c r="AGS1027" s="125"/>
      <c r="AGT1027" s="125"/>
      <c r="AGU1027" s="125"/>
      <c r="AGV1027" s="125"/>
      <c r="AGW1027" s="125"/>
      <c r="AGX1027" s="125"/>
      <c r="AGY1027" s="125"/>
      <c r="AGZ1027" s="125"/>
      <c r="AHA1027" s="125"/>
      <c r="AHB1027" s="125"/>
      <c r="AHC1027" s="125"/>
      <c r="AHD1027" s="125"/>
      <c r="AHE1027" s="125"/>
      <c r="AHF1027" s="125"/>
      <c r="AHG1027" s="125"/>
      <c r="AHH1027" s="125"/>
      <c r="AHI1027" s="125"/>
      <c r="AHJ1027" s="125"/>
      <c r="AHK1027" s="125"/>
      <c r="AHL1027" s="125"/>
      <c r="AHM1027" s="125"/>
      <c r="AHN1027" s="125"/>
      <c r="AHO1027" s="125"/>
      <c r="AHP1027" s="125"/>
      <c r="AHQ1027" s="125"/>
      <c r="AHR1027" s="125"/>
      <c r="AHS1027" s="125"/>
      <c r="AHT1027" s="125"/>
      <c r="AHU1027" s="125"/>
      <c r="AHV1027" s="125"/>
      <c r="AHW1027" s="125"/>
      <c r="AHX1027" s="125"/>
      <c r="AHY1027" s="125"/>
      <c r="AHZ1027" s="125"/>
      <c r="AIA1027" s="125"/>
      <c r="AIB1027" s="125"/>
      <c r="AIC1027" s="125"/>
      <c r="AID1027" s="125"/>
      <c r="AIE1027" s="125"/>
      <c r="AIF1027" s="125"/>
      <c r="AIG1027" s="125"/>
      <c r="AIH1027" s="125"/>
      <c r="AII1027" s="125"/>
      <c r="AIJ1027" s="125"/>
      <c r="AIK1027" s="125"/>
      <c r="AIL1027" s="125"/>
      <c r="AIM1027" s="125"/>
      <c r="AIN1027" s="125"/>
      <c r="AIO1027" s="125"/>
      <c r="AIP1027" s="125"/>
      <c r="AIQ1027" s="125"/>
      <c r="AIR1027" s="125"/>
      <c r="AIS1027" s="125"/>
      <c r="AIT1027" s="125"/>
      <c r="AIU1027" s="125"/>
      <c r="AIV1027" s="125"/>
      <c r="AIW1027" s="125"/>
      <c r="AIX1027" s="125"/>
      <c r="AIY1027" s="125"/>
      <c r="AIZ1027" s="125"/>
      <c r="AJA1027" s="125"/>
      <c r="AJB1027" s="125"/>
      <c r="AJC1027" s="125"/>
      <c r="AJD1027" s="125"/>
      <c r="AJE1027" s="125"/>
      <c r="AJF1027" s="125"/>
      <c r="AJG1027" s="125"/>
      <c r="AJH1027" s="125"/>
      <c r="AJI1027" s="125"/>
      <c r="AJJ1027" s="125"/>
      <c r="AJK1027" s="125"/>
      <c r="AJL1027" s="125"/>
      <c r="AJM1027" s="125"/>
      <c r="AJN1027" s="125"/>
      <c r="AJO1027" s="125"/>
      <c r="AJP1027" s="125"/>
      <c r="AJQ1027" s="125"/>
      <c r="AJR1027" s="125"/>
      <c r="AJS1027" s="125"/>
      <c r="AJT1027" s="125"/>
      <c r="AJU1027" s="125"/>
      <c r="AJV1027" s="125"/>
      <c r="AJW1027" s="125"/>
      <c r="AJX1027" s="125"/>
      <c r="AJY1027" s="125"/>
      <c r="AJZ1027" s="125"/>
      <c r="AKA1027" s="125"/>
      <c r="AKB1027" s="125"/>
      <c r="AKC1027" s="125"/>
      <c r="AKD1027" s="125"/>
      <c r="AKE1027" s="125"/>
      <c r="AKF1027" s="125"/>
      <c r="AKG1027" s="125"/>
      <c r="AKH1027" s="125"/>
      <c r="AKI1027" s="125"/>
      <c r="AKJ1027" s="125"/>
      <c r="AKK1027" s="125"/>
      <c r="AKL1027" s="125"/>
      <c r="AKM1027" s="125"/>
      <c r="AKN1027" s="125"/>
      <c r="AKO1027" s="125"/>
      <c r="AKP1027" s="125"/>
      <c r="AKQ1027" s="125"/>
      <c r="AKR1027" s="125"/>
      <c r="AKS1027" s="125"/>
      <c r="AKT1027" s="125"/>
      <c r="AKU1027" s="125"/>
      <c r="AKV1027" s="125"/>
      <c r="AKW1027" s="125"/>
      <c r="AKX1027" s="125"/>
      <c r="AKY1027" s="125"/>
      <c r="AKZ1027" s="125"/>
      <c r="ALA1027" s="125"/>
      <c r="ALB1027" s="125"/>
      <c r="ALC1027" s="125"/>
      <c r="ALD1027" s="125"/>
      <c r="ALE1027" s="125"/>
      <c r="ALF1027" s="125"/>
      <c r="ALG1027" s="125"/>
      <c r="ALH1027" s="125"/>
      <c r="ALI1027" s="125"/>
      <c r="ALJ1027" s="125"/>
      <c r="ALK1027" s="125"/>
      <c r="ALL1027" s="125"/>
      <c r="ALM1027" s="125"/>
      <c r="ALN1027" s="125"/>
      <c r="ALO1027" s="125"/>
      <c r="ALP1027" s="125"/>
      <c r="ALQ1027" s="125"/>
      <c r="ALR1027" s="125"/>
      <c r="ALS1027" s="125"/>
      <c r="ALT1027" s="125"/>
      <c r="ALU1027" s="125"/>
      <c r="ALV1027" s="125"/>
      <c r="ALW1027" s="125"/>
      <c r="ALX1027" s="125"/>
      <c r="ALY1027" s="125"/>
      <c r="ALZ1027" s="125"/>
      <c r="AMA1027" s="125"/>
      <c r="AMB1027" s="125"/>
      <c r="AMC1027" s="125"/>
    </row>
    <row r="1028" spans="1:1017" ht="32.4">
      <c r="A1028" s="144" t="s">
        <v>732</v>
      </c>
      <c r="B1028" s="144"/>
      <c r="C1028" s="144"/>
      <c r="D1028" s="144"/>
      <c r="E1028" s="144"/>
      <c r="F1028" s="144"/>
      <c r="G1028" s="144"/>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c r="BY1028" s="126"/>
      <c r="BZ1028" s="126"/>
      <c r="CA1028" s="126"/>
      <c r="CB1028" s="126"/>
      <c r="CC1028" s="126"/>
      <c r="CD1028" s="126"/>
      <c r="CE1028" s="126"/>
      <c r="CF1028" s="126"/>
      <c r="CG1028" s="126"/>
      <c r="CH1028" s="126"/>
      <c r="CI1028" s="126"/>
      <c r="CJ1028" s="126"/>
      <c r="CK1028" s="126"/>
      <c r="CL1028" s="126"/>
      <c r="CM1028" s="126"/>
      <c r="CN1028" s="126"/>
      <c r="CO1028" s="126"/>
      <c r="CP1028" s="126"/>
      <c r="CQ1028" s="126"/>
      <c r="CR1028" s="126"/>
      <c r="CS1028" s="126"/>
      <c r="CT1028" s="126"/>
      <c r="CU1028" s="126"/>
      <c r="CV1028" s="126"/>
      <c r="CW1028" s="126"/>
      <c r="CX1028" s="126"/>
      <c r="CY1028" s="126"/>
      <c r="CZ1028" s="126"/>
      <c r="DA1028" s="126"/>
      <c r="DB1028" s="126"/>
      <c r="DC1028" s="126"/>
      <c r="DD1028" s="126"/>
      <c r="DE1028" s="126"/>
      <c r="DF1028" s="126"/>
      <c r="DG1028" s="126"/>
      <c r="DH1028" s="126"/>
      <c r="DI1028" s="126"/>
      <c r="DJ1028" s="126"/>
      <c r="DK1028" s="126"/>
      <c r="DL1028" s="126"/>
      <c r="DM1028" s="126"/>
      <c r="DN1028" s="126"/>
      <c r="DO1028" s="126"/>
      <c r="DP1028" s="126"/>
      <c r="DQ1028" s="126"/>
      <c r="DR1028" s="126"/>
      <c r="DS1028" s="126"/>
      <c r="DT1028" s="126"/>
      <c r="DU1028" s="126"/>
      <c r="DV1028" s="126"/>
      <c r="DW1028" s="126"/>
      <c r="DX1028" s="126"/>
      <c r="DY1028" s="126"/>
      <c r="DZ1028" s="126"/>
      <c r="EA1028" s="126"/>
      <c r="EB1028" s="126"/>
      <c r="EC1028" s="126"/>
      <c r="ED1028" s="126"/>
      <c r="EE1028" s="126"/>
      <c r="EF1028" s="126"/>
      <c r="EG1028" s="126"/>
      <c r="EH1028" s="126"/>
      <c r="EI1028" s="126"/>
      <c r="EJ1028" s="126"/>
      <c r="EK1028" s="126"/>
      <c r="EL1028" s="126"/>
      <c r="EM1028" s="126"/>
      <c r="EN1028" s="126"/>
      <c r="EO1028" s="126"/>
      <c r="EP1028" s="126"/>
      <c r="EQ1028" s="126"/>
      <c r="ER1028" s="126"/>
      <c r="ES1028" s="126"/>
      <c r="ET1028" s="126"/>
      <c r="EU1028" s="126"/>
      <c r="EV1028" s="126"/>
      <c r="EW1028" s="126"/>
      <c r="EX1028" s="126"/>
      <c r="EY1028" s="126"/>
      <c r="EZ1028" s="126"/>
      <c r="FA1028" s="126"/>
      <c r="FB1028" s="126"/>
      <c r="FC1028" s="126"/>
      <c r="FD1028" s="126"/>
      <c r="FE1028" s="126"/>
      <c r="FF1028" s="126"/>
      <c r="FG1028" s="126"/>
      <c r="FH1028" s="126"/>
      <c r="FI1028" s="126"/>
      <c r="FJ1028" s="126"/>
      <c r="FK1028" s="126"/>
      <c r="FL1028" s="126"/>
      <c r="FM1028" s="126"/>
      <c r="FN1028" s="126"/>
      <c r="FO1028" s="126"/>
      <c r="FP1028" s="126"/>
      <c r="FQ1028" s="126"/>
      <c r="FR1028" s="126"/>
      <c r="FS1028" s="126"/>
      <c r="FT1028" s="126"/>
      <c r="FU1028" s="126"/>
      <c r="FV1028" s="126"/>
      <c r="FW1028" s="126"/>
      <c r="FX1028" s="126"/>
      <c r="FY1028" s="126"/>
      <c r="FZ1028" s="126"/>
      <c r="GA1028" s="126"/>
      <c r="GB1028" s="126"/>
      <c r="GC1028" s="126"/>
      <c r="GD1028" s="126"/>
      <c r="GE1028" s="126"/>
      <c r="GF1028" s="126"/>
      <c r="GG1028" s="126"/>
      <c r="GH1028" s="126"/>
      <c r="GI1028" s="126"/>
      <c r="GJ1028" s="126"/>
      <c r="GK1028" s="126"/>
      <c r="GL1028" s="126"/>
      <c r="GM1028" s="126"/>
      <c r="GN1028" s="126"/>
      <c r="GO1028" s="126"/>
      <c r="GP1028" s="126"/>
      <c r="GQ1028" s="126"/>
      <c r="GR1028" s="126"/>
      <c r="GS1028" s="126"/>
      <c r="GT1028" s="126"/>
      <c r="GU1028" s="126"/>
      <c r="GV1028" s="126"/>
      <c r="GW1028" s="126"/>
      <c r="GX1028" s="126"/>
      <c r="GY1028" s="126"/>
      <c r="GZ1028" s="126"/>
      <c r="HA1028" s="126"/>
      <c r="HB1028" s="126"/>
      <c r="HC1028" s="126"/>
      <c r="HD1028" s="126"/>
      <c r="HE1028" s="126"/>
      <c r="HF1028" s="126"/>
      <c r="HG1028" s="126"/>
      <c r="HH1028" s="126"/>
      <c r="HI1028" s="126"/>
      <c r="HJ1028" s="126"/>
      <c r="HK1028" s="126"/>
      <c r="HL1028" s="126"/>
      <c r="HM1028" s="126"/>
      <c r="HN1028" s="126"/>
      <c r="HO1028" s="126"/>
      <c r="HP1028" s="126"/>
      <c r="HQ1028" s="126"/>
      <c r="HR1028" s="126"/>
      <c r="HS1028" s="126"/>
      <c r="HT1028" s="126"/>
      <c r="HU1028" s="126"/>
      <c r="HV1028" s="126"/>
      <c r="HW1028" s="126"/>
      <c r="HX1028" s="126"/>
      <c r="HY1028" s="126"/>
      <c r="HZ1028" s="126"/>
      <c r="IA1028" s="126"/>
      <c r="IB1028" s="126"/>
      <c r="IC1028" s="126"/>
      <c r="ID1028" s="126"/>
      <c r="IE1028" s="126"/>
      <c r="IF1028" s="126"/>
      <c r="IG1028" s="126"/>
      <c r="IH1028" s="126"/>
      <c r="II1028" s="126"/>
      <c r="IJ1028" s="126"/>
      <c r="IK1028" s="126"/>
      <c r="IL1028" s="126"/>
      <c r="IM1028" s="126"/>
      <c r="IN1028" s="126"/>
      <c r="IO1028" s="126"/>
      <c r="IP1028" s="126"/>
      <c r="IQ1028" s="125"/>
      <c r="IR1028" s="125"/>
      <c r="IS1028" s="125"/>
      <c r="IT1028" s="125"/>
      <c r="IU1028" s="125"/>
      <c r="IV1028" s="125"/>
      <c r="IW1028" s="125"/>
      <c r="IX1028" s="125"/>
      <c r="IY1028" s="125"/>
      <c r="IZ1028" s="125"/>
      <c r="JA1028" s="125"/>
      <c r="JB1028" s="125"/>
      <c r="JC1028" s="125"/>
      <c r="JD1028" s="125"/>
      <c r="JE1028" s="125"/>
      <c r="JF1028" s="125"/>
      <c r="JG1028" s="125"/>
      <c r="JH1028" s="125"/>
      <c r="JI1028" s="125"/>
      <c r="JJ1028" s="125"/>
      <c r="JK1028" s="125"/>
      <c r="JL1028" s="125"/>
      <c r="JM1028" s="125"/>
      <c r="JN1028" s="125"/>
      <c r="JO1028" s="125"/>
      <c r="JP1028" s="125"/>
      <c r="JQ1028" s="125"/>
      <c r="JR1028" s="125"/>
      <c r="JS1028" s="125"/>
      <c r="JT1028" s="125"/>
      <c r="JU1028" s="125"/>
      <c r="JV1028" s="125"/>
      <c r="JW1028" s="125"/>
      <c r="JX1028" s="125"/>
      <c r="JY1028" s="125"/>
      <c r="JZ1028" s="125"/>
      <c r="KA1028" s="125"/>
      <c r="KB1028" s="125"/>
      <c r="KC1028" s="125"/>
      <c r="KD1028" s="125"/>
      <c r="KE1028" s="125"/>
      <c r="KF1028" s="125"/>
      <c r="KG1028" s="125"/>
      <c r="KH1028" s="125"/>
      <c r="KI1028" s="125"/>
      <c r="KJ1028" s="125"/>
      <c r="KK1028" s="125"/>
      <c r="KL1028" s="125"/>
      <c r="KM1028" s="125"/>
      <c r="KN1028" s="125"/>
      <c r="KO1028" s="125"/>
      <c r="KP1028" s="125"/>
      <c r="KQ1028" s="125"/>
      <c r="KR1028" s="125"/>
      <c r="KS1028" s="125"/>
      <c r="KT1028" s="125"/>
      <c r="KU1028" s="125"/>
      <c r="KV1028" s="125"/>
      <c r="KW1028" s="125"/>
      <c r="KX1028" s="125"/>
      <c r="KY1028" s="125"/>
      <c r="KZ1028" s="125"/>
      <c r="LA1028" s="125"/>
      <c r="LB1028" s="125"/>
      <c r="LC1028" s="125"/>
      <c r="LD1028" s="125"/>
      <c r="LE1028" s="125"/>
      <c r="LF1028" s="125"/>
      <c r="LG1028" s="125"/>
      <c r="LH1028" s="125"/>
      <c r="LI1028" s="125"/>
      <c r="LJ1028" s="125"/>
      <c r="LK1028" s="125"/>
      <c r="LL1028" s="125"/>
      <c r="LM1028" s="125"/>
      <c r="LN1028" s="125"/>
      <c r="LO1028" s="125"/>
      <c r="LP1028" s="125"/>
      <c r="LQ1028" s="125"/>
      <c r="LR1028" s="125"/>
      <c r="LS1028" s="125"/>
      <c r="LT1028" s="125"/>
      <c r="LU1028" s="125"/>
      <c r="LV1028" s="125"/>
      <c r="LW1028" s="125"/>
      <c r="LX1028" s="125"/>
      <c r="LY1028" s="125"/>
      <c r="LZ1028" s="125"/>
      <c r="MA1028" s="125"/>
      <c r="MB1028" s="125"/>
      <c r="MC1028" s="125"/>
      <c r="MD1028" s="125"/>
      <c r="ME1028" s="125"/>
      <c r="MF1028" s="125"/>
      <c r="MG1028" s="125"/>
      <c r="MH1028" s="125"/>
      <c r="MI1028" s="125"/>
      <c r="MJ1028" s="125"/>
      <c r="MK1028" s="125"/>
      <c r="ML1028" s="125"/>
      <c r="MM1028" s="125"/>
      <c r="MN1028" s="125"/>
      <c r="MO1028" s="125"/>
      <c r="MP1028" s="125"/>
      <c r="MQ1028" s="125"/>
      <c r="MR1028" s="125"/>
      <c r="MS1028" s="125"/>
      <c r="MT1028" s="125"/>
      <c r="MU1028" s="125"/>
      <c r="MV1028" s="125"/>
      <c r="MW1028" s="125"/>
      <c r="MX1028" s="125"/>
      <c r="MY1028" s="125"/>
      <c r="MZ1028" s="125"/>
      <c r="NA1028" s="125"/>
      <c r="NB1028" s="125"/>
      <c r="NC1028" s="125"/>
      <c r="ND1028" s="125"/>
      <c r="NE1028" s="125"/>
      <c r="NF1028" s="125"/>
      <c r="NG1028" s="125"/>
      <c r="NH1028" s="125"/>
      <c r="NI1028" s="125"/>
      <c r="NJ1028" s="125"/>
      <c r="NK1028" s="125"/>
      <c r="NL1028" s="125"/>
      <c r="NM1028" s="125"/>
      <c r="NN1028" s="125"/>
      <c r="NO1028" s="125"/>
      <c r="NP1028" s="125"/>
      <c r="NQ1028" s="125"/>
      <c r="NR1028" s="125"/>
      <c r="NS1028" s="125"/>
      <c r="NT1028" s="125"/>
      <c r="NU1028" s="125"/>
      <c r="NV1028" s="125"/>
      <c r="NW1028" s="125"/>
      <c r="NX1028" s="125"/>
      <c r="NY1028" s="125"/>
      <c r="NZ1028" s="125"/>
      <c r="OA1028" s="125"/>
      <c r="OB1028" s="125"/>
      <c r="OC1028" s="125"/>
      <c r="OD1028" s="125"/>
      <c r="OE1028" s="125"/>
      <c r="OF1028" s="125"/>
      <c r="OG1028" s="125"/>
      <c r="OH1028" s="125"/>
      <c r="OI1028" s="125"/>
      <c r="OJ1028" s="125"/>
      <c r="OK1028" s="125"/>
      <c r="OL1028" s="125"/>
      <c r="OM1028" s="125"/>
      <c r="ON1028" s="125"/>
      <c r="OO1028" s="125"/>
      <c r="OP1028" s="125"/>
      <c r="OQ1028" s="125"/>
      <c r="OR1028" s="125"/>
      <c r="OS1028" s="125"/>
      <c r="OT1028" s="125"/>
      <c r="OU1028" s="125"/>
      <c r="OV1028" s="125"/>
      <c r="OW1028" s="125"/>
      <c r="OX1028" s="125"/>
      <c r="OY1028" s="125"/>
      <c r="OZ1028" s="125"/>
      <c r="PA1028" s="125"/>
      <c r="PB1028" s="125"/>
      <c r="PC1028" s="125"/>
      <c r="PD1028" s="125"/>
      <c r="PE1028" s="125"/>
      <c r="PF1028" s="125"/>
      <c r="PG1028" s="125"/>
      <c r="PH1028" s="125"/>
      <c r="PI1028" s="125"/>
      <c r="PJ1028" s="125"/>
      <c r="PK1028" s="125"/>
      <c r="PL1028" s="125"/>
      <c r="PM1028" s="125"/>
      <c r="PN1028" s="125"/>
      <c r="PO1028" s="125"/>
      <c r="PP1028" s="125"/>
      <c r="PQ1028" s="125"/>
      <c r="PR1028" s="125"/>
      <c r="PS1028" s="125"/>
      <c r="PT1028" s="125"/>
      <c r="PU1028" s="125"/>
      <c r="PV1028" s="125"/>
      <c r="PW1028" s="125"/>
      <c r="PX1028" s="125"/>
      <c r="PY1028" s="125"/>
      <c r="PZ1028" s="125"/>
      <c r="QA1028" s="125"/>
      <c r="QB1028" s="125"/>
      <c r="QC1028" s="125"/>
      <c r="QD1028" s="125"/>
      <c r="QE1028" s="125"/>
      <c r="QF1028" s="125"/>
      <c r="QG1028" s="125"/>
      <c r="QH1028" s="125"/>
      <c r="QI1028" s="125"/>
      <c r="QJ1028" s="125"/>
      <c r="QK1028" s="125"/>
      <c r="QL1028" s="125"/>
      <c r="QM1028" s="125"/>
      <c r="QN1028" s="125"/>
      <c r="QO1028" s="125"/>
      <c r="QP1028" s="125"/>
      <c r="QQ1028" s="125"/>
      <c r="QR1028" s="125"/>
      <c r="QS1028" s="125"/>
      <c r="QT1028" s="125"/>
      <c r="QU1028" s="125"/>
      <c r="QV1028" s="125"/>
      <c r="QW1028" s="125"/>
      <c r="QX1028" s="125"/>
      <c r="QY1028" s="125"/>
      <c r="QZ1028" s="125"/>
      <c r="RA1028" s="125"/>
      <c r="RB1028" s="125"/>
      <c r="RC1028" s="125"/>
      <c r="RD1028" s="125"/>
      <c r="RE1028" s="125"/>
      <c r="RF1028" s="125"/>
      <c r="RG1028" s="125"/>
      <c r="RH1028" s="125"/>
      <c r="RI1028" s="125"/>
      <c r="RJ1028" s="125"/>
      <c r="RK1028" s="125"/>
      <c r="RL1028" s="125"/>
      <c r="RM1028" s="125"/>
      <c r="RN1028" s="125"/>
      <c r="RO1028" s="125"/>
      <c r="RP1028" s="125"/>
      <c r="RQ1028" s="125"/>
      <c r="RR1028" s="125"/>
      <c r="RS1028" s="125"/>
      <c r="RT1028" s="125"/>
      <c r="RU1028" s="125"/>
      <c r="RV1028" s="125"/>
      <c r="RW1028" s="125"/>
      <c r="RX1028" s="125"/>
      <c r="RY1028" s="125"/>
      <c r="RZ1028" s="125"/>
      <c r="SA1028" s="125"/>
      <c r="SB1028" s="125"/>
      <c r="SC1028" s="125"/>
      <c r="SD1028" s="125"/>
      <c r="SE1028" s="125"/>
      <c r="SF1028" s="125"/>
      <c r="SG1028" s="125"/>
      <c r="SH1028" s="125"/>
      <c r="SI1028" s="125"/>
      <c r="SJ1028" s="125"/>
      <c r="SK1028" s="125"/>
      <c r="SL1028" s="125"/>
      <c r="SM1028" s="125"/>
      <c r="SN1028" s="125"/>
      <c r="SO1028" s="125"/>
      <c r="SP1028" s="125"/>
      <c r="SQ1028" s="125"/>
      <c r="SR1028" s="125"/>
      <c r="SS1028" s="125"/>
      <c r="ST1028" s="125"/>
      <c r="SU1028" s="125"/>
      <c r="SV1028" s="125"/>
      <c r="SW1028" s="125"/>
      <c r="SX1028" s="125"/>
      <c r="SY1028" s="125"/>
      <c r="SZ1028" s="125"/>
      <c r="TA1028" s="125"/>
      <c r="TB1028" s="125"/>
      <c r="TC1028" s="125"/>
      <c r="TD1028" s="125"/>
      <c r="TE1028" s="125"/>
      <c r="TF1028" s="125"/>
      <c r="TG1028" s="125"/>
      <c r="TH1028" s="125"/>
      <c r="TI1028" s="125"/>
      <c r="TJ1028" s="125"/>
      <c r="TK1028" s="125"/>
      <c r="TL1028" s="125"/>
      <c r="TM1028" s="125"/>
      <c r="TN1028" s="125"/>
      <c r="TO1028" s="125"/>
      <c r="TP1028" s="125"/>
      <c r="TQ1028" s="125"/>
      <c r="TR1028" s="125"/>
      <c r="TS1028" s="125"/>
      <c r="TT1028" s="125"/>
      <c r="TU1028" s="125"/>
      <c r="TV1028" s="125"/>
      <c r="TW1028" s="125"/>
      <c r="TX1028" s="125"/>
      <c r="TY1028" s="125"/>
      <c r="TZ1028" s="125"/>
      <c r="UA1028" s="125"/>
      <c r="UB1028" s="125"/>
      <c r="UC1028" s="125"/>
      <c r="UD1028" s="125"/>
      <c r="UE1028" s="125"/>
      <c r="UF1028" s="125"/>
      <c r="UG1028" s="125"/>
      <c r="UH1028" s="125"/>
      <c r="UI1028" s="125"/>
      <c r="UJ1028" s="125"/>
      <c r="UK1028" s="125"/>
      <c r="UL1028" s="125"/>
      <c r="UM1028" s="125"/>
      <c r="UN1028" s="125"/>
      <c r="UO1028" s="125"/>
      <c r="UP1028" s="125"/>
      <c r="UQ1028" s="125"/>
      <c r="UR1028" s="125"/>
      <c r="US1028" s="125"/>
      <c r="UT1028" s="125"/>
      <c r="UU1028" s="125"/>
      <c r="UV1028" s="125"/>
      <c r="UW1028" s="125"/>
      <c r="UX1028" s="125"/>
      <c r="UY1028" s="125"/>
      <c r="UZ1028" s="125"/>
      <c r="VA1028" s="125"/>
      <c r="VB1028" s="125"/>
      <c r="VC1028" s="125"/>
      <c r="VD1028" s="125"/>
      <c r="VE1028" s="125"/>
      <c r="VF1028" s="125"/>
      <c r="VG1028" s="125"/>
      <c r="VH1028" s="125"/>
      <c r="VI1028" s="125"/>
      <c r="VJ1028" s="125"/>
      <c r="VK1028" s="125"/>
      <c r="VL1028" s="125"/>
      <c r="VM1028" s="125"/>
      <c r="VN1028" s="125"/>
      <c r="VO1028" s="125"/>
      <c r="VP1028" s="125"/>
      <c r="VQ1028" s="125"/>
      <c r="VR1028" s="125"/>
      <c r="VS1028" s="125"/>
      <c r="VT1028" s="125"/>
      <c r="VU1028" s="125"/>
      <c r="VV1028" s="125"/>
      <c r="VW1028" s="125"/>
      <c r="VX1028" s="125"/>
      <c r="VY1028" s="125"/>
      <c r="VZ1028" s="125"/>
      <c r="WA1028" s="125"/>
      <c r="WB1028" s="125"/>
      <c r="WC1028" s="125"/>
      <c r="WD1028" s="125"/>
      <c r="WE1028" s="125"/>
      <c r="WF1028" s="125"/>
      <c r="WG1028" s="125"/>
      <c r="WH1028" s="125"/>
      <c r="WI1028" s="125"/>
      <c r="WJ1028" s="125"/>
      <c r="WK1028" s="125"/>
      <c r="WL1028" s="125"/>
      <c r="WM1028" s="125"/>
      <c r="WN1028" s="125"/>
      <c r="WO1028" s="125"/>
      <c r="WP1028" s="125"/>
      <c r="WQ1028" s="125"/>
      <c r="WR1028" s="125"/>
      <c r="WS1028" s="125"/>
      <c r="WT1028" s="125"/>
      <c r="WU1028" s="125"/>
      <c r="WV1028" s="125"/>
      <c r="WW1028" s="125"/>
      <c r="WX1028" s="125"/>
      <c r="WY1028" s="125"/>
      <c r="WZ1028" s="125"/>
      <c r="XA1028" s="125"/>
      <c r="XB1028" s="125"/>
      <c r="XC1028" s="125"/>
      <c r="XD1028" s="125"/>
      <c r="XE1028" s="125"/>
      <c r="XF1028" s="125"/>
      <c r="XG1028" s="125"/>
      <c r="XH1028" s="125"/>
      <c r="XI1028" s="125"/>
      <c r="XJ1028" s="125"/>
      <c r="XK1028" s="125"/>
      <c r="XL1028" s="125"/>
      <c r="XM1028" s="125"/>
      <c r="XN1028" s="125"/>
      <c r="XO1028" s="125"/>
      <c r="XP1028" s="125"/>
      <c r="XQ1028" s="125"/>
      <c r="XR1028" s="125"/>
      <c r="XS1028" s="125"/>
      <c r="XT1028" s="125"/>
      <c r="XU1028" s="125"/>
      <c r="XV1028" s="125"/>
      <c r="XW1028" s="125"/>
      <c r="XX1028" s="125"/>
      <c r="XY1028" s="125"/>
      <c r="XZ1028" s="125"/>
      <c r="YA1028" s="125"/>
      <c r="YB1028" s="125"/>
      <c r="YC1028" s="125"/>
      <c r="YD1028" s="125"/>
      <c r="YE1028" s="125"/>
      <c r="YF1028" s="125"/>
      <c r="YG1028" s="125"/>
      <c r="YH1028" s="125"/>
      <c r="YI1028" s="125"/>
      <c r="YJ1028" s="125"/>
      <c r="YK1028" s="125"/>
      <c r="YL1028" s="125"/>
      <c r="YM1028" s="125"/>
      <c r="YN1028" s="125"/>
      <c r="YO1028" s="125"/>
      <c r="YP1028" s="125"/>
      <c r="YQ1028" s="125"/>
      <c r="YR1028" s="125"/>
      <c r="YS1028" s="125"/>
      <c r="YT1028" s="125"/>
      <c r="YU1028" s="125"/>
      <c r="YV1028" s="125"/>
      <c r="YW1028" s="125"/>
      <c r="YX1028" s="125"/>
      <c r="YY1028" s="125"/>
      <c r="YZ1028" s="125"/>
      <c r="ZA1028" s="125"/>
      <c r="ZB1028" s="125"/>
      <c r="ZC1028" s="125"/>
      <c r="ZD1028" s="125"/>
      <c r="ZE1028" s="125"/>
      <c r="ZF1028" s="125"/>
      <c r="ZG1028" s="125"/>
      <c r="ZH1028" s="125"/>
      <c r="ZI1028" s="125"/>
      <c r="ZJ1028" s="125"/>
      <c r="ZK1028" s="125"/>
      <c r="ZL1028" s="125"/>
      <c r="ZM1028" s="125"/>
      <c r="ZN1028" s="125"/>
      <c r="ZO1028" s="125"/>
      <c r="ZP1028" s="125"/>
      <c r="ZQ1028" s="125"/>
      <c r="ZR1028" s="125"/>
      <c r="ZS1028" s="125"/>
      <c r="ZT1028" s="125"/>
      <c r="ZU1028" s="125"/>
      <c r="ZV1028" s="125"/>
      <c r="ZW1028" s="125"/>
      <c r="ZX1028" s="125"/>
      <c r="ZY1028" s="125"/>
      <c r="ZZ1028" s="125"/>
      <c r="AAA1028" s="125"/>
      <c r="AAB1028" s="125"/>
      <c r="AAC1028" s="125"/>
      <c r="AAD1028" s="125"/>
      <c r="AAE1028" s="125"/>
      <c r="AAF1028" s="125"/>
      <c r="AAG1028" s="125"/>
      <c r="AAH1028" s="125"/>
      <c r="AAI1028" s="125"/>
      <c r="AAJ1028" s="125"/>
      <c r="AAK1028" s="125"/>
      <c r="AAL1028" s="125"/>
      <c r="AAM1028" s="125"/>
      <c r="AAN1028" s="125"/>
      <c r="AAO1028" s="125"/>
      <c r="AAP1028" s="125"/>
      <c r="AAQ1028" s="125"/>
      <c r="AAR1028" s="125"/>
      <c r="AAS1028" s="125"/>
      <c r="AAT1028" s="125"/>
      <c r="AAU1028" s="125"/>
      <c r="AAV1028" s="125"/>
      <c r="AAW1028" s="125"/>
      <c r="AAX1028" s="125"/>
      <c r="AAY1028" s="125"/>
      <c r="AAZ1028" s="125"/>
      <c r="ABA1028" s="125"/>
      <c r="ABB1028" s="125"/>
      <c r="ABC1028" s="125"/>
      <c r="ABD1028" s="125"/>
      <c r="ABE1028" s="125"/>
      <c r="ABF1028" s="125"/>
      <c r="ABG1028" s="125"/>
      <c r="ABH1028" s="125"/>
      <c r="ABI1028" s="125"/>
      <c r="ABJ1028" s="125"/>
      <c r="ABK1028" s="125"/>
      <c r="ABL1028" s="125"/>
      <c r="ABM1028" s="125"/>
      <c r="ABN1028" s="125"/>
      <c r="ABO1028" s="125"/>
      <c r="ABP1028" s="125"/>
      <c r="ABQ1028" s="125"/>
      <c r="ABR1028" s="125"/>
      <c r="ABS1028" s="125"/>
      <c r="ABT1028" s="125"/>
      <c r="ABU1028" s="125"/>
      <c r="ABV1028" s="125"/>
      <c r="ABW1028" s="125"/>
      <c r="ABX1028" s="125"/>
      <c r="ABY1028" s="125"/>
      <c r="ABZ1028" s="125"/>
      <c r="ACA1028" s="125"/>
      <c r="ACB1028" s="125"/>
      <c r="ACC1028" s="125"/>
      <c r="ACD1028" s="125"/>
      <c r="ACE1028" s="125"/>
      <c r="ACF1028" s="125"/>
      <c r="ACG1028" s="125"/>
      <c r="ACH1028" s="125"/>
      <c r="ACI1028" s="125"/>
      <c r="ACJ1028" s="125"/>
      <c r="ACK1028" s="125"/>
      <c r="ACL1028" s="125"/>
      <c r="ACM1028" s="125"/>
      <c r="ACN1028" s="125"/>
      <c r="ACO1028" s="125"/>
      <c r="ACP1028" s="125"/>
      <c r="ACQ1028" s="125"/>
      <c r="ACR1028" s="125"/>
      <c r="ACS1028" s="125"/>
      <c r="ACT1028" s="125"/>
      <c r="ACU1028" s="125"/>
      <c r="ACV1028" s="125"/>
      <c r="ACW1028" s="125"/>
      <c r="ACX1028" s="125"/>
      <c r="ACY1028" s="125"/>
      <c r="ACZ1028" s="125"/>
      <c r="ADA1028" s="125"/>
      <c r="ADB1028" s="125"/>
      <c r="ADC1028" s="125"/>
      <c r="ADD1028" s="125"/>
      <c r="ADE1028" s="125"/>
      <c r="ADF1028" s="125"/>
      <c r="ADG1028" s="125"/>
      <c r="ADH1028" s="125"/>
      <c r="ADI1028" s="125"/>
      <c r="ADJ1028" s="125"/>
      <c r="ADK1028" s="125"/>
      <c r="ADL1028" s="125"/>
      <c r="ADM1028" s="125"/>
      <c r="ADN1028" s="125"/>
      <c r="ADO1028" s="125"/>
      <c r="ADP1028" s="125"/>
      <c r="ADQ1028" s="125"/>
      <c r="ADR1028" s="125"/>
      <c r="ADS1028" s="125"/>
      <c r="ADT1028" s="125"/>
      <c r="ADU1028" s="125"/>
      <c r="ADV1028" s="125"/>
      <c r="ADW1028" s="125"/>
      <c r="ADX1028" s="125"/>
      <c r="ADY1028" s="125"/>
      <c r="ADZ1028" s="125"/>
      <c r="AEA1028" s="125"/>
      <c r="AEB1028" s="125"/>
      <c r="AEC1028" s="125"/>
      <c r="AED1028" s="125"/>
      <c r="AEE1028" s="125"/>
      <c r="AEF1028" s="125"/>
      <c r="AEG1028" s="125"/>
      <c r="AEH1028" s="125"/>
      <c r="AEI1028" s="125"/>
      <c r="AEJ1028" s="125"/>
      <c r="AEK1028" s="125"/>
      <c r="AEL1028" s="125"/>
      <c r="AEM1028" s="125"/>
      <c r="AEN1028" s="125"/>
      <c r="AEO1028" s="125"/>
      <c r="AEP1028" s="125"/>
      <c r="AEQ1028" s="125"/>
      <c r="AER1028" s="125"/>
      <c r="AES1028" s="125"/>
      <c r="AET1028" s="125"/>
      <c r="AEU1028" s="125"/>
      <c r="AEV1028" s="125"/>
      <c r="AEW1028" s="125"/>
      <c r="AEX1028" s="125"/>
      <c r="AEY1028" s="125"/>
      <c r="AEZ1028" s="125"/>
      <c r="AFA1028" s="125"/>
      <c r="AFB1028" s="125"/>
      <c r="AFC1028" s="125"/>
      <c r="AFD1028" s="125"/>
      <c r="AFE1028" s="125"/>
      <c r="AFF1028" s="125"/>
      <c r="AFG1028" s="125"/>
      <c r="AFH1028" s="125"/>
      <c r="AFI1028" s="125"/>
      <c r="AFJ1028" s="125"/>
      <c r="AFK1028" s="125"/>
      <c r="AFL1028" s="125"/>
      <c r="AFM1028" s="125"/>
      <c r="AFN1028" s="125"/>
      <c r="AFO1028" s="125"/>
      <c r="AFP1028" s="125"/>
      <c r="AFQ1028" s="125"/>
      <c r="AFR1028" s="125"/>
      <c r="AFS1028" s="125"/>
      <c r="AFT1028" s="125"/>
      <c r="AFU1028" s="125"/>
      <c r="AFV1028" s="125"/>
      <c r="AFW1028" s="125"/>
      <c r="AFX1028" s="125"/>
      <c r="AFY1028" s="125"/>
      <c r="AFZ1028" s="125"/>
      <c r="AGA1028" s="125"/>
      <c r="AGB1028" s="125"/>
      <c r="AGC1028" s="125"/>
      <c r="AGD1028" s="125"/>
      <c r="AGE1028" s="125"/>
      <c r="AGF1028" s="125"/>
      <c r="AGG1028" s="125"/>
      <c r="AGH1028" s="125"/>
      <c r="AGI1028" s="125"/>
      <c r="AGJ1028" s="125"/>
      <c r="AGK1028" s="125"/>
      <c r="AGL1028" s="125"/>
      <c r="AGM1028" s="125"/>
      <c r="AGN1028" s="125"/>
      <c r="AGO1028" s="125"/>
      <c r="AGP1028" s="125"/>
      <c r="AGQ1028" s="125"/>
      <c r="AGR1028" s="125"/>
      <c r="AGS1028" s="125"/>
      <c r="AGT1028" s="125"/>
      <c r="AGU1028" s="125"/>
      <c r="AGV1028" s="125"/>
      <c r="AGW1028" s="125"/>
      <c r="AGX1028" s="125"/>
      <c r="AGY1028" s="125"/>
      <c r="AGZ1028" s="125"/>
      <c r="AHA1028" s="125"/>
      <c r="AHB1028" s="125"/>
      <c r="AHC1028" s="125"/>
      <c r="AHD1028" s="125"/>
      <c r="AHE1028" s="125"/>
      <c r="AHF1028" s="125"/>
      <c r="AHG1028" s="125"/>
      <c r="AHH1028" s="125"/>
      <c r="AHI1028" s="125"/>
      <c r="AHJ1028" s="125"/>
      <c r="AHK1028" s="125"/>
      <c r="AHL1028" s="125"/>
      <c r="AHM1028" s="125"/>
      <c r="AHN1028" s="125"/>
      <c r="AHO1028" s="125"/>
      <c r="AHP1028" s="125"/>
      <c r="AHQ1028" s="125"/>
      <c r="AHR1028" s="125"/>
      <c r="AHS1028" s="125"/>
      <c r="AHT1028" s="125"/>
      <c r="AHU1028" s="125"/>
      <c r="AHV1028" s="125"/>
      <c r="AHW1028" s="125"/>
      <c r="AHX1028" s="125"/>
      <c r="AHY1028" s="125"/>
      <c r="AHZ1028" s="125"/>
      <c r="AIA1028" s="125"/>
      <c r="AIB1028" s="125"/>
      <c r="AIC1028" s="125"/>
      <c r="AID1028" s="125"/>
      <c r="AIE1028" s="125"/>
      <c r="AIF1028" s="125"/>
      <c r="AIG1028" s="125"/>
      <c r="AIH1028" s="125"/>
      <c r="AII1028" s="125"/>
      <c r="AIJ1028" s="125"/>
      <c r="AIK1028" s="125"/>
      <c r="AIL1028" s="125"/>
      <c r="AIM1028" s="125"/>
      <c r="AIN1028" s="125"/>
      <c r="AIO1028" s="125"/>
      <c r="AIP1028" s="125"/>
      <c r="AIQ1028" s="125"/>
      <c r="AIR1028" s="125"/>
      <c r="AIS1028" s="125"/>
      <c r="AIT1028" s="125"/>
      <c r="AIU1028" s="125"/>
      <c r="AIV1028" s="125"/>
      <c r="AIW1028" s="125"/>
      <c r="AIX1028" s="125"/>
      <c r="AIY1028" s="125"/>
      <c r="AIZ1028" s="125"/>
      <c r="AJA1028" s="125"/>
      <c r="AJB1028" s="125"/>
      <c r="AJC1028" s="125"/>
      <c r="AJD1028" s="125"/>
      <c r="AJE1028" s="125"/>
      <c r="AJF1028" s="125"/>
      <c r="AJG1028" s="125"/>
      <c r="AJH1028" s="125"/>
      <c r="AJI1028" s="125"/>
      <c r="AJJ1028" s="125"/>
      <c r="AJK1028" s="125"/>
      <c r="AJL1028" s="125"/>
      <c r="AJM1028" s="125"/>
      <c r="AJN1028" s="125"/>
      <c r="AJO1028" s="125"/>
      <c r="AJP1028" s="125"/>
      <c r="AJQ1028" s="125"/>
      <c r="AJR1028" s="125"/>
      <c r="AJS1028" s="125"/>
      <c r="AJT1028" s="125"/>
      <c r="AJU1028" s="125"/>
      <c r="AJV1028" s="125"/>
      <c r="AJW1028" s="125"/>
      <c r="AJX1028" s="125"/>
      <c r="AJY1028" s="125"/>
      <c r="AJZ1028" s="125"/>
      <c r="AKA1028" s="125"/>
      <c r="AKB1028" s="125"/>
      <c r="AKC1028" s="125"/>
      <c r="AKD1028" s="125"/>
      <c r="AKE1028" s="125"/>
      <c r="AKF1028" s="125"/>
      <c r="AKG1028" s="125"/>
      <c r="AKH1028" s="125"/>
      <c r="AKI1028" s="125"/>
      <c r="AKJ1028" s="125"/>
      <c r="AKK1028" s="125"/>
      <c r="AKL1028" s="125"/>
      <c r="AKM1028" s="125"/>
      <c r="AKN1028" s="125"/>
      <c r="AKO1028" s="125"/>
      <c r="AKP1028" s="125"/>
      <c r="AKQ1028" s="125"/>
      <c r="AKR1028" s="125"/>
      <c r="AKS1028" s="125"/>
      <c r="AKT1028" s="125"/>
      <c r="AKU1028" s="125"/>
      <c r="AKV1028" s="125"/>
      <c r="AKW1028" s="125"/>
      <c r="AKX1028" s="125"/>
      <c r="AKY1028" s="125"/>
      <c r="AKZ1028" s="125"/>
      <c r="ALA1028" s="125"/>
      <c r="ALB1028" s="125"/>
      <c r="ALC1028" s="125"/>
      <c r="ALD1028" s="125"/>
      <c r="ALE1028" s="125"/>
      <c r="ALF1028" s="125"/>
      <c r="ALG1028" s="125"/>
      <c r="ALH1028" s="125"/>
      <c r="ALI1028" s="125"/>
      <c r="ALJ1028" s="125"/>
      <c r="ALK1028" s="125"/>
      <c r="ALL1028" s="125"/>
      <c r="ALM1028" s="125"/>
      <c r="ALN1028" s="125"/>
      <c r="ALO1028" s="125"/>
      <c r="ALP1028" s="125"/>
      <c r="ALQ1028" s="125"/>
      <c r="ALR1028" s="125"/>
      <c r="ALS1028" s="125"/>
      <c r="ALT1028" s="125"/>
      <c r="ALU1028" s="125"/>
      <c r="ALV1028" s="125"/>
      <c r="ALW1028" s="125"/>
      <c r="ALX1028" s="125"/>
      <c r="ALY1028" s="125"/>
      <c r="ALZ1028" s="125"/>
      <c r="AMA1028" s="125"/>
      <c r="AMB1028" s="125"/>
      <c r="AMC1028" s="125"/>
    </row>
    <row r="1029" spans="1:1017" ht="32.4">
      <c r="A1029" s="144" t="s">
        <v>739</v>
      </c>
      <c r="B1029" s="144"/>
      <c r="C1029" s="144"/>
      <c r="D1029" s="144"/>
      <c r="E1029" s="144"/>
      <c r="F1029" s="144"/>
      <c r="G1029" s="144"/>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c r="BY1029" s="126"/>
      <c r="BZ1029" s="126"/>
      <c r="CA1029" s="126"/>
      <c r="CB1029" s="126"/>
      <c r="CC1029" s="126"/>
      <c r="CD1029" s="126"/>
      <c r="CE1029" s="126"/>
      <c r="CF1029" s="126"/>
      <c r="CG1029" s="126"/>
      <c r="CH1029" s="126"/>
      <c r="CI1029" s="126"/>
      <c r="CJ1029" s="126"/>
      <c r="CK1029" s="126"/>
      <c r="CL1029" s="126"/>
      <c r="CM1029" s="126"/>
      <c r="CN1029" s="126"/>
      <c r="CO1029" s="126"/>
      <c r="CP1029" s="126"/>
      <c r="CQ1029" s="126"/>
      <c r="CR1029" s="126"/>
      <c r="CS1029" s="126"/>
      <c r="CT1029" s="126"/>
      <c r="CU1029" s="126"/>
      <c r="CV1029" s="126"/>
      <c r="CW1029" s="126"/>
      <c r="CX1029" s="126"/>
      <c r="CY1029" s="126"/>
      <c r="CZ1029" s="126"/>
      <c r="DA1029" s="126"/>
      <c r="DB1029" s="126"/>
      <c r="DC1029" s="126"/>
      <c r="DD1029" s="126"/>
      <c r="DE1029" s="126"/>
      <c r="DF1029" s="126"/>
      <c r="DG1029" s="126"/>
      <c r="DH1029" s="126"/>
      <c r="DI1029" s="126"/>
      <c r="DJ1029" s="126"/>
      <c r="DK1029" s="126"/>
      <c r="DL1029" s="126"/>
      <c r="DM1029" s="126"/>
      <c r="DN1029" s="126"/>
      <c r="DO1029" s="126"/>
      <c r="DP1029" s="126"/>
      <c r="DQ1029" s="126"/>
      <c r="DR1029" s="126"/>
      <c r="DS1029" s="126"/>
      <c r="DT1029" s="126"/>
      <c r="DU1029" s="126"/>
      <c r="DV1029" s="126"/>
      <c r="DW1029" s="126"/>
      <c r="DX1029" s="126"/>
      <c r="DY1029" s="126"/>
      <c r="DZ1029" s="126"/>
      <c r="EA1029" s="126"/>
      <c r="EB1029" s="126"/>
      <c r="EC1029" s="126"/>
      <c r="ED1029" s="126"/>
      <c r="EE1029" s="126"/>
      <c r="EF1029" s="126"/>
      <c r="EG1029" s="126"/>
      <c r="EH1029" s="126"/>
      <c r="EI1029" s="126"/>
      <c r="EJ1029" s="126"/>
      <c r="EK1029" s="126"/>
      <c r="EL1029" s="126"/>
      <c r="EM1029" s="126"/>
      <c r="EN1029" s="126"/>
      <c r="EO1029" s="126"/>
      <c r="EP1029" s="126"/>
      <c r="EQ1029" s="126"/>
      <c r="ER1029" s="126"/>
      <c r="ES1029" s="126"/>
      <c r="ET1029" s="126"/>
      <c r="EU1029" s="126"/>
      <c r="EV1029" s="126"/>
      <c r="EW1029" s="126"/>
      <c r="EX1029" s="126"/>
      <c r="EY1029" s="126"/>
      <c r="EZ1029" s="126"/>
      <c r="FA1029" s="126"/>
      <c r="FB1029" s="126"/>
      <c r="FC1029" s="126"/>
      <c r="FD1029" s="126"/>
      <c r="FE1029" s="126"/>
      <c r="FF1029" s="126"/>
      <c r="FG1029" s="126"/>
      <c r="FH1029" s="126"/>
      <c r="FI1029" s="126"/>
      <c r="FJ1029" s="126"/>
      <c r="FK1029" s="126"/>
      <c r="FL1029" s="126"/>
      <c r="FM1029" s="126"/>
      <c r="FN1029" s="126"/>
      <c r="FO1029" s="126"/>
      <c r="FP1029" s="126"/>
      <c r="FQ1029" s="126"/>
      <c r="FR1029" s="126"/>
      <c r="FS1029" s="126"/>
      <c r="FT1029" s="126"/>
      <c r="FU1029" s="126"/>
      <c r="FV1029" s="126"/>
      <c r="FW1029" s="126"/>
      <c r="FX1029" s="126"/>
      <c r="FY1029" s="126"/>
      <c r="FZ1029" s="126"/>
      <c r="GA1029" s="126"/>
      <c r="GB1029" s="126"/>
      <c r="GC1029" s="126"/>
      <c r="GD1029" s="126"/>
      <c r="GE1029" s="126"/>
      <c r="GF1029" s="126"/>
      <c r="GG1029" s="126"/>
      <c r="GH1029" s="126"/>
      <c r="GI1029" s="126"/>
      <c r="GJ1029" s="126"/>
      <c r="GK1029" s="126"/>
      <c r="GL1029" s="126"/>
      <c r="GM1029" s="126"/>
      <c r="GN1029" s="126"/>
      <c r="GO1029" s="126"/>
      <c r="GP1029" s="126"/>
      <c r="GQ1029" s="126"/>
      <c r="GR1029" s="126"/>
      <c r="GS1029" s="126"/>
      <c r="GT1029" s="126"/>
      <c r="GU1029" s="126"/>
      <c r="GV1029" s="126"/>
      <c r="GW1029" s="126"/>
      <c r="GX1029" s="126"/>
      <c r="GY1029" s="126"/>
      <c r="GZ1029" s="126"/>
      <c r="HA1029" s="126"/>
      <c r="HB1029" s="126"/>
      <c r="HC1029" s="126"/>
      <c r="HD1029" s="126"/>
      <c r="HE1029" s="126"/>
      <c r="HF1029" s="126"/>
      <c r="HG1029" s="126"/>
      <c r="HH1029" s="126"/>
      <c r="HI1029" s="126"/>
      <c r="HJ1029" s="126"/>
      <c r="HK1029" s="126"/>
      <c r="HL1029" s="126"/>
      <c r="HM1029" s="126"/>
      <c r="HN1029" s="126"/>
      <c r="HO1029" s="126"/>
      <c r="HP1029" s="126"/>
      <c r="HQ1029" s="126"/>
      <c r="HR1029" s="126"/>
      <c r="HS1029" s="126"/>
      <c r="HT1029" s="126"/>
      <c r="HU1029" s="126"/>
      <c r="HV1029" s="126"/>
      <c r="HW1029" s="126"/>
      <c r="HX1029" s="126"/>
      <c r="HY1029" s="126"/>
      <c r="HZ1029" s="126"/>
      <c r="IA1029" s="126"/>
      <c r="IB1029" s="126"/>
      <c r="IC1029" s="126"/>
      <c r="ID1029" s="126"/>
      <c r="IE1029" s="126"/>
      <c r="IF1029" s="126"/>
      <c r="IG1029" s="126"/>
      <c r="IH1029" s="126"/>
      <c r="II1029" s="126"/>
      <c r="IJ1029" s="126"/>
      <c r="IK1029" s="126"/>
      <c r="IL1029" s="126"/>
      <c r="IM1029" s="126"/>
      <c r="IN1029" s="126"/>
      <c r="IO1029" s="126"/>
      <c r="IP1029" s="126"/>
    </row>
    <row r="1030" spans="1:1017" ht="32.4">
      <c r="A1030" s="144" t="s">
        <v>733</v>
      </c>
      <c r="B1030" s="144"/>
      <c r="C1030" s="144"/>
      <c r="D1030" s="144"/>
      <c r="E1030" s="144"/>
      <c r="F1030" s="144"/>
      <c r="G1030" s="144"/>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c r="BY1030" s="126"/>
      <c r="BZ1030" s="126"/>
      <c r="CA1030" s="126"/>
      <c r="CB1030" s="126"/>
      <c r="CC1030" s="126"/>
      <c r="CD1030" s="126"/>
      <c r="CE1030" s="126"/>
      <c r="CF1030" s="126"/>
      <c r="CG1030" s="126"/>
      <c r="CH1030" s="126"/>
      <c r="CI1030" s="126"/>
      <c r="CJ1030" s="126"/>
      <c r="CK1030" s="126"/>
      <c r="CL1030" s="126"/>
      <c r="CM1030" s="126"/>
      <c r="CN1030" s="126"/>
      <c r="CO1030" s="126"/>
      <c r="CP1030" s="126"/>
      <c r="CQ1030" s="126"/>
      <c r="CR1030" s="126"/>
      <c r="CS1030" s="126"/>
      <c r="CT1030" s="126"/>
      <c r="CU1030" s="126"/>
      <c r="CV1030" s="126"/>
      <c r="CW1030" s="126"/>
      <c r="CX1030" s="126"/>
      <c r="CY1030" s="126"/>
      <c r="CZ1030" s="126"/>
      <c r="DA1030" s="126"/>
      <c r="DB1030" s="126"/>
      <c r="DC1030" s="126"/>
      <c r="DD1030" s="126"/>
      <c r="DE1030" s="126"/>
      <c r="DF1030" s="126"/>
      <c r="DG1030" s="126"/>
      <c r="DH1030" s="126"/>
      <c r="DI1030" s="126"/>
      <c r="DJ1030" s="126"/>
      <c r="DK1030" s="126"/>
      <c r="DL1030" s="126"/>
      <c r="DM1030" s="126"/>
      <c r="DN1030" s="126"/>
      <c r="DO1030" s="126"/>
      <c r="DP1030" s="126"/>
      <c r="DQ1030" s="126"/>
      <c r="DR1030" s="126"/>
      <c r="DS1030" s="126"/>
      <c r="DT1030" s="126"/>
      <c r="DU1030" s="126"/>
      <c r="DV1030" s="126"/>
      <c r="DW1030" s="126"/>
      <c r="DX1030" s="126"/>
      <c r="DY1030" s="126"/>
      <c r="DZ1030" s="126"/>
      <c r="EA1030" s="126"/>
      <c r="EB1030" s="126"/>
      <c r="EC1030" s="126"/>
      <c r="ED1030" s="126"/>
      <c r="EE1030" s="126"/>
      <c r="EF1030" s="126"/>
      <c r="EG1030" s="126"/>
      <c r="EH1030" s="126"/>
      <c r="EI1030" s="126"/>
      <c r="EJ1030" s="126"/>
      <c r="EK1030" s="126"/>
      <c r="EL1030" s="126"/>
      <c r="EM1030" s="126"/>
      <c r="EN1030" s="126"/>
      <c r="EO1030" s="126"/>
      <c r="EP1030" s="126"/>
      <c r="EQ1030" s="126"/>
      <c r="ER1030" s="126"/>
      <c r="ES1030" s="126"/>
      <c r="ET1030" s="126"/>
      <c r="EU1030" s="126"/>
      <c r="EV1030" s="126"/>
      <c r="EW1030" s="126"/>
      <c r="EX1030" s="126"/>
      <c r="EY1030" s="126"/>
      <c r="EZ1030" s="126"/>
      <c r="FA1030" s="126"/>
      <c r="FB1030" s="126"/>
      <c r="FC1030" s="126"/>
      <c r="FD1030" s="126"/>
      <c r="FE1030" s="126"/>
      <c r="FF1030" s="126"/>
      <c r="FG1030" s="126"/>
      <c r="FH1030" s="126"/>
      <c r="FI1030" s="126"/>
      <c r="FJ1030" s="126"/>
      <c r="FK1030" s="126"/>
      <c r="FL1030" s="126"/>
      <c r="FM1030" s="126"/>
      <c r="FN1030" s="126"/>
      <c r="FO1030" s="126"/>
      <c r="FP1030" s="126"/>
      <c r="FQ1030" s="126"/>
      <c r="FR1030" s="126"/>
      <c r="FS1030" s="126"/>
      <c r="FT1030" s="126"/>
      <c r="FU1030" s="126"/>
      <c r="FV1030" s="126"/>
      <c r="FW1030" s="126"/>
      <c r="FX1030" s="126"/>
      <c r="FY1030" s="126"/>
      <c r="FZ1030" s="126"/>
      <c r="GA1030" s="126"/>
      <c r="GB1030" s="126"/>
      <c r="GC1030" s="126"/>
      <c r="GD1030" s="126"/>
      <c r="GE1030" s="126"/>
      <c r="GF1030" s="126"/>
      <c r="GG1030" s="126"/>
      <c r="GH1030" s="126"/>
      <c r="GI1030" s="126"/>
      <c r="GJ1030" s="126"/>
      <c r="GK1030" s="126"/>
      <c r="GL1030" s="126"/>
      <c r="GM1030" s="126"/>
      <c r="GN1030" s="126"/>
      <c r="GO1030" s="126"/>
      <c r="GP1030" s="126"/>
      <c r="GQ1030" s="126"/>
      <c r="GR1030" s="126"/>
      <c r="GS1030" s="126"/>
      <c r="GT1030" s="126"/>
      <c r="GU1030" s="126"/>
      <c r="GV1030" s="126"/>
      <c r="GW1030" s="126"/>
      <c r="GX1030" s="126"/>
      <c r="GY1030" s="126"/>
      <c r="GZ1030" s="126"/>
      <c r="HA1030" s="126"/>
      <c r="HB1030" s="126"/>
      <c r="HC1030" s="126"/>
      <c r="HD1030" s="126"/>
      <c r="HE1030" s="126"/>
      <c r="HF1030" s="126"/>
      <c r="HG1030" s="126"/>
      <c r="HH1030" s="126"/>
      <c r="HI1030" s="126"/>
      <c r="HJ1030" s="126"/>
      <c r="HK1030" s="126"/>
      <c r="HL1030" s="126"/>
      <c r="HM1030" s="126"/>
      <c r="HN1030" s="126"/>
      <c r="HO1030" s="126"/>
      <c r="HP1030" s="126"/>
      <c r="HQ1030" s="126"/>
      <c r="HR1030" s="126"/>
      <c r="HS1030" s="126"/>
      <c r="HT1030" s="126"/>
      <c r="HU1030" s="126"/>
      <c r="HV1030" s="126"/>
      <c r="HW1030" s="126"/>
      <c r="HX1030" s="126"/>
      <c r="HY1030" s="126"/>
      <c r="HZ1030" s="126"/>
      <c r="IA1030" s="126"/>
      <c r="IB1030" s="126"/>
      <c r="IC1030" s="126"/>
      <c r="ID1030" s="126"/>
      <c r="IE1030" s="126"/>
      <c r="IF1030" s="126"/>
      <c r="IG1030" s="126"/>
      <c r="IH1030" s="126"/>
      <c r="II1030" s="126"/>
      <c r="IJ1030" s="126"/>
      <c r="IK1030" s="126"/>
      <c r="IL1030" s="126"/>
      <c r="IM1030" s="126"/>
      <c r="IN1030" s="126"/>
      <c r="IO1030" s="126"/>
      <c r="IP1030" s="126"/>
    </row>
    <row r="1031" spans="1:1017" ht="32.4">
      <c r="A1031" s="144" t="s">
        <v>734</v>
      </c>
      <c r="B1031" s="144"/>
      <c r="C1031" s="144"/>
      <c r="D1031" s="144"/>
      <c r="E1031" s="144"/>
      <c r="F1031" s="144"/>
      <c r="G1031" s="144"/>
      <c r="H1031" s="127"/>
      <c r="I1031" s="127"/>
      <c r="J1031" s="127"/>
      <c r="K1031" s="127"/>
      <c r="L1031" s="127"/>
      <c r="M1031" s="127"/>
      <c r="N1031" s="127"/>
      <c r="O1031" s="127"/>
      <c r="P1031" s="127"/>
      <c r="Q1031" s="127"/>
      <c r="R1031" s="127"/>
      <c r="S1031" s="127"/>
      <c r="T1031" s="127"/>
      <c r="U1031" s="127"/>
      <c r="V1031" s="127"/>
      <c r="W1031" s="127"/>
      <c r="X1031" s="127"/>
      <c r="Y1031" s="127"/>
      <c r="Z1031" s="127"/>
      <c r="AA1031" s="127"/>
      <c r="AB1031" s="127"/>
      <c r="AC1031" s="127"/>
      <c r="AD1031" s="127"/>
      <c r="AE1031" s="127"/>
      <c r="AF1031" s="127"/>
      <c r="AG1031" s="127"/>
      <c r="AH1031" s="127"/>
      <c r="AI1031" s="127"/>
      <c r="AJ1031" s="127"/>
      <c r="AK1031" s="127"/>
      <c r="AL1031" s="127"/>
      <c r="AM1031" s="127"/>
      <c r="AN1031" s="127"/>
      <c r="AO1031" s="127"/>
      <c r="AP1031" s="127"/>
      <c r="AQ1031" s="127"/>
      <c r="AR1031" s="127"/>
      <c r="AS1031" s="127"/>
      <c r="AT1031" s="127"/>
      <c r="AU1031" s="127"/>
      <c r="AV1031" s="127"/>
      <c r="AW1031" s="127"/>
      <c r="AX1031" s="127"/>
      <c r="AY1031" s="127"/>
      <c r="AZ1031" s="127"/>
      <c r="BA1031" s="127"/>
      <c r="BB1031" s="127"/>
      <c r="BC1031" s="127"/>
      <c r="BD1031" s="127"/>
      <c r="BE1031" s="127"/>
      <c r="BF1031" s="127"/>
      <c r="BG1031" s="127"/>
      <c r="BH1031" s="127"/>
      <c r="BI1031" s="127"/>
      <c r="BJ1031" s="127"/>
      <c r="BK1031" s="127"/>
      <c r="BL1031" s="127"/>
      <c r="BM1031" s="127"/>
      <c r="BN1031" s="127"/>
      <c r="BO1031" s="127"/>
      <c r="BP1031" s="127"/>
      <c r="BQ1031" s="127"/>
      <c r="BR1031" s="127"/>
      <c r="BS1031" s="127"/>
      <c r="BT1031" s="127"/>
      <c r="BU1031" s="127"/>
      <c r="BV1031" s="127"/>
      <c r="BW1031" s="127"/>
      <c r="BX1031" s="127"/>
      <c r="BY1031" s="127"/>
      <c r="BZ1031" s="127"/>
      <c r="CA1031" s="127"/>
      <c r="CB1031" s="127"/>
      <c r="CC1031" s="127"/>
      <c r="CD1031" s="127"/>
      <c r="CE1031" s="127"/>
      <c r="CF1031" s="127"/>
      <c r="CG1031" s="127"/>
      <c r="CH1031" s="127"/>
      <c r="CI1031" s="127"/>
      <c r="CJ1031" s="127"/>
      <c r="CK1031" s="127"/>
      <c r="CL1031" s="127"/>
      <c r="CM1031" s="127"/>
      <c r="CN1031" s="127"/>
      <c r="CO1031" s="127"/>
      <c r="CP1031" s="127"/>
      <c r="CQ1031" s="127"/>
      <c r="CR1031" s="127"/>
      <c r="CS1031" s="127"/>
      <c r="CT1031" s="127"/>
      <c r="CU1031" s="127"/>
      <c r="CV1031" s="127"/>
      <c r="CW1031" s="127"/>
      <c r="CX1031" s="127"/>
      <c r="CY1031" s="127"/>
      <c r="CZ1031" s="127"/>
      <c r="DA1031" s="127"/>
      <c r="DB1031" s="127"/>
      <c r="DC1031" s="127"/>
      <c r="DD1031" s="127"/>
      <c r="DE1031" s="127"/>
      <c r="DF1031" s="127"/>
      <c r="DG1031" s="127"/>
      <c r="DH1031" s="127"/>
      <c r="DI1031" s="127"/>
      <c r="DJ1031" s="127"/>
      <c r="DK1031" s="127"/>
      <c r="DL1031" s="127"/>
      <c r="DM1031" s="127"/>
      <c r="DN1031" s="127"/>
      <c r="DO1031" s="127"/>
      <c r="DP1031" s="127"/>
      <c r="DQ1031" s="127"/>
      <c r="DR1031" s="127"/>
      <c r="DS1031" s="127"/>
      <c r="DT1031" s="127"/>
      <c r="DU1031" s="127"/>
      <c r="DV1031" s="127"/>
      <c r="DW1031" s="127"/>
      <c r="DX1031" s="127"/>
      <c r="DY1031" s="127"/>
      <c r="DZ1031" s="127"/>
      <c r="EA1031" s="127"/>
      <c r="EB1031" s="127"/>
      <c r="EC1031" s="127"/>
      <c r="ED1031" s="127"/>
      <c r="EE1031" s="127"/>
      <c r="EF1031" s="127"/>
      <c r="EG1031" s="127"/>
      <c r="EH1031" s="127"/>
      <c r="EI1031" s="127"/>
      <c r="EJ1031" s="127"/>
      <c r="EK1031" s="127"/>
      <c r="EL1031" s="127"/>
      <c r="EM1031" s="127"/>
      <c r="EN1031" s="127"/>
      <c r="EO1031" s="127"/>
      <c r="EP1031" s="127"/>
      <c r="EQ1031" s="127"/>
      <c r="ER1031" s="127"/>
      <c r="ES1031" s="127"/>
      <c r="ET1031" s="127"/>
      <c r="EU1031" s="127"/>
      <c r="EV1031" s="127"/>
      <c r="EW1031" s="127"/>
      <c r="EX1031" s="127"/>
      <c r="EY1031" s="127"/>
      <c r="EZ1031" s="127"/>
      <c r="FA1031" s="127"/>
      <c r="FB1031" s="127"/>
      <c r="FC1031" s="127"/>
      <c r="FD1031" s="127"/>
      <c r="FE1031" s="127"/>
      <c r="FF1031" s="127"/>
      <c r="FG1031" s="127"/>
      <c r="FH1031" s="127"/>
      <c r="FI1031" s="127"/>
      <c r="FJ1031" s="127"/>
      <c r="FK1031" s="127"/>
      <c r="FL1031" s="127"/>
      <c r="FM1031" s="127"/>
      <c r="FN1031" s="127"/>
      <c r="FO1031" s="127"/>
      <c r="FP1031" s="127"/>
      <c r="FQ1031" s="127"/>
      <c r="FR1031" s="127"/>
      <c r="FS1031" s="127"/>
      <c r="FT1031" s="127"/>
      <c r="FU1031" s="127"/>
      <c r="FV1031" s="127"/>
      <c r="FW1031" s="127"/>
      <c r="FX1031" s="127"/>
      <c r="FY1031" s="127"/>
      <c r="FZ1031" s="127"/>
      <c r="GA1031" s="127"/>
      <c r="GB1031" s="127"/>
      <c r="GC1031" s="127"/>
      <c r="GD1031" s="127"/>
      <c r="GE1031" s="127"/>
      <c r="GF1031" s="127"/>
      <c r="GG1031" s="127"/>
      <c r="GH1031" s="127"/>
      <c r="GI1031" s="127"/>
      <c r="GJ1031" s="127"/>
      <c r="GK1031" s="127"/>
      <c r="GL1031" s="127"/>
      <c r="GM1031" s="127"/>
      <c r="GN1031" s="127"/>
      <c r="GO1031" s="127"/>
      <c r="GP1031" s="127"/>
      <c r="GQ1031" s="127"/>
      <c r="GR1031" s="127"/>
      <c r="GS1031" s="127"/>
      <c r="GT1031" s="127"/>
      <c r="GU1031" s="127"/>
      <c r="GV1031" s="127"/>
      <c r="GW1031" s="127"/>
      <c r="GX1031" s="127"/>
      <c r="GY1031" s="127"/>
      <c r="GZ1031" s="127"/>
      <c r="HA1031" s="127"/>
      <c r="HB1031" s="127"/>
      <c r="HC1031" s="127"/>
      <c r="HD1031" s="127"/>
      <c r="HE1031" s="127"/>
      <c r="HF1031" s="127"/>
      <c r="HG1031" s="127"/>
      <c r="HH1031" s="127"/>
      <c r="HI1031" s="127"/>
      <c r="HJ1031" s="127"/>
      <c r="HK1031" s="127"/>
      <c r="HL1031" s="127"/>
      <c r="HM1031" s="127"/>
      <c r="HN1031" s="127"/>
      <c r="HO1031" s="127"/>
      <c r="HP1031" s="127"/>
      <c r="HQ1031" s="127"/>
      <c r="HR1031" s="127"/>
      <c r="HS1031" s="127"/>
      <c r="HT1031" s="127"/>
      <c r="HU1031" s="127"/>
      <c r="HV1031" s="127"/>
      <c r="HW1031" s="127"/>
      <c r="HX1031" s="127"/>
      <c r="HY1031" s="127"/>
      <c r="HZ1031" s="127"/>
      <c r="IA1031" s="127"/>
      <c r="IB1031" s="127"/>
      <c r="IC1031" s="127"/>
      <c r="ID1031" s="127"/>
      <c r="IE1031" s="127"/>
      <c r="IF1031" s="127"/>
      <c r="IG1031" s="127"/>
      <c r="IH1031" s="127"/>
      <c r="II1031" s="127"/>
      <c r="IJ1031" s="127"/>
      <c r="IK1031" s="127"/>
      <c r="IL1031" s="127"/>
      <c r="IM1031" s="127"/>
      <c r="IN1031" s="127"/>
      <c r="IO1031" s="127"/>
      <c r="IP1031" s="127"/>
    </row>
    <row r="1032" spans="1:1017" ht="42" customHeight="1">
      <c r="A1032" s="144" t="s">
        <v>735</v>
      </c>
      <c r="B1032" s="144"/>
      <c r="C1032" s="144"/>
      <c r="D1032" s="144"/>
      <c r="E1032" s="144"/>
      <c r="F1032" s="144"/>
      <c r="G1032" s="144"/>
      <c r="H1032" s="127"/>
      <c r="I1032" s="127"/>
      <c r="J1032" s="127"/>
      <c r="K1032" s="127"/>
      <c r="L1032" s="127"/>
      <c r="M1032" s="127"/>
      <c r="N1032" s="127"/>
      <c r="O1032" s="127"/>
      <c r="P1032" s="127"/>
      <c r="Q1032" s="127"/>
      <c r="R1032" s="127"/>
      <c r="S1032" s="127"/>
      <c r="T1032" s="127"/>
      <c r="U1032" s="127"/>
      <c r="V1032" s="127"/>
      <c r="W1032" s="127"/>
      <c r="X1032" s="127"/>
      <c r="Y1032" s="127"/>
      <c r="Z1032" s="127"/>
      <c r="AA1032" s="127"/>
      <c r="AB1032" s="127"/>
      <c r="AC1032" s="127"/>
      <c r="AD1032" s="127"/>
      <c r="AE1032" s="127"/>
      <c r="AF1032" s="127"/>
      <c r="AG1032" s="127"/>
      <c r="AH1032" s="127"/>
      <c r="AI1032" s="127"/>
      <c r="AJ1032" s="127"/>
      <c r="AK1032" s="127"/>
      <c r="AL1032" s="127"/>
      <c r="AM1032" s="127"/>
      <c r="AN1032" s="127"/>
      <c r="AO1032" s="127"/>
      <c r="AP1032" s="127"/>
      <c r="AQ1032" s="127"/>
      <c r="AR1032" s="127"/>
      <c r="AS1032" s="127"/>
      <c r="AT1032" s="127"/>
      <c r="AU1032" s="127"/>
      <c r="AV1032" s="127"/>
      <c r="AW1032" s="127"/>
      <c r="AX1032" s="127"/>
      <c r="AY1032" s="127"/>
      <c r="AZ1032" s="127"/>
      <c r="BA1032" s="127"/>
      <c r="BB1032" s="127"/>
      <c r="BC1032" s="127"/>
      <c r="BD1032" s="127"/>
      <c r="BE1032" s="127"/>
      <c r="BF1032" s="127"/>
      <c r="BG1032" s="127"/>
      <c r="BH1032" s="127"/>
      <c r="BI1032" s="127"/>
      <c r="BJ1032" s="127"/>
      <c r="BK1032" s="127"/>
      <c r="BL1032" s="127"/>
      <c r="BM1032" s="127"/>
      <c r="BN1032" s="127"/>
      <c r="BO1032" s="127"/>
      <c r="BP1032" s="127"/>
      <c r="BQ1032" s="127"/>
      <c r="BR1032" s="127"/>
      <c r="BS1032" s="127"/>
      <c r="BT1032" s="127"/>
      <c r="BU1032" s="127"/>
      <c r="BV1032" s="127"/>
      <c r="BW1032" s="127"/>
      <c r="BX1032" s="127"/>
      <c r="BY1032" s="127"/>
      <c r="BZ1032" s="127"/>
      <c r="CA1032" s="127"/>
      <c r="CB1032" s="127"/>
      <c r="CC1032" s="127"/>
      <c r="CD1032" s="127"/>
      <c r="CE1032" s="127"/>
      <c r="CF1032" s="127"/>
      <c r="CG1032" s="127"/>
      <c r="CH1032" s="127"/>
      <c r="CI1032" s="127"/>
      <c r="CJ1032" s="127"/>
      <c r="CK1032" s="127"/>
      <c r="CL1032" s="127"/>
      <c r="CM1032" s="127"/>
      <c r="CN1032" s="127"/>
      <c r="CO1032" s="127"/>
      <c r="CP1032" s="127"/>
      <c r="CQ1032" s="127"/>
      <c r="CR1032" s="127"/>
      <c r="CS1032" s="127"/>
      <c r="CT1032" s="127"/>
      <c r="CU1032" s="127"/>
      <c r="CV1032" s="127"/>
      <c r="CW1032" s="127"/>
      <c r="CX1032" s="127"/>
      <c r="CY1032" s="127"/>
      <c r="CZ1032" s="127"/>
      <c r="DA1032" s="127"/>
      <c r="DB1032" s="127"/>
      <c r="DC1032" s="127"/>
      <c r="DD1032" s="127"/>
      <c r="DE1032" s="127"/>
      <c r="DF1032" s="127"/>
      <c r="DG1032" s="127"/>
      <c r="DH1032" s="127"/>
      <c r="DI1032" s="127"/>
      <c r="DJ1032" s="127"/>
      <c r="DK1032" s="127"/>
      <c r="DL1032" s="127"/>
      <c r="DM1032" s="127"/>
      <c r="DN1032" s="127"/>
      <c r="DO1032" s="127"/>
      <c r="DP1032" s="127"/>
      <c r="DQ1032" s="127"/>
      <c r="DR1032" s="127"/>
      <c r="DS1032" s="127"/>
      <c r="DT1032" s="127"/>
      <c r="DU1032" s="127"/>
      <c r="DV1032" s="127"/>
      <c r="DW1032" s="127"/>
      <c r="DX1032" s="127"/>
      <c r="DY1032" s="127"/>
      <c r="DZ1032" s="127"/>
      <c r="EA1032" s="127"/>
      <c r="EB1032" s="127"/>
      <c r="EC1032" s="127"/>
      <c r="ED1032" s="127"/>
      <c r="EE1032" s="127"/>
      <c r="EF1032" s="127"/>
      <c r="EG1032" s="127"/>
      <c r="EH1032" s="127"/>
      <c r="EI1032" s="127"/>
      <c r="EJ1032" s="127"/>
      <c r="EK1032" s="127"/>
      <c r="EL1032" s="127"/>
      <c r="EM1032" s="127"/>
      <c r="EN1032" s="127"/>
      <c r="EO1032" s="127"/>
      <c r="EP1032" s="127"/>
      <c r="EQ1032" s="127"/>
      <c r="ER1032" s="127"/>
      <c r="ES1032" s="127"/>
      <c r="ET1032" s="127"/>
      <c r="EU1032" s="127"/>
      <c r="EV1032" s="127"/>
      <c r="EW1032" s="127"/>
      <c r="EX1032" s="127"/>
      <c r="EY1032" s="127"/>
      <c r="EZ1032" s="127"/>
      <c r="FA1032" s="127"/>
      <c r="FB1032" s="127"/>
      <c r="FC1032" s="127"/>
      <c r="FD1032" s="127"/>
      <c r="FE1032" s="127"/>
      <c r="FF1032" s="127"/>
      <c r="FG1032" s="127"/>
      <c r="FH1032" s="127"/>
      <c r="FI1032" s="127"/>
      <c r="FJ1032" s="127"/>
      <c r="FK1032" s="127"/>
      <c r="FL1032" s="127"/>
      <c r="FM1032" s="127"/>
      <c r="FN1032" s="127"/>
      <c r="FO1032" s="127"/>
      <c r="FP1032" s="127"/>
      <c r="FQ1032" s="127"/>
      <c r="FR1032" s="127"/>
      <c r="FS1032" s="127"/>
      <c r="FT1032" s="127"/>
      <c r="FU1032" s="127"/>
      <c r="FV1032" s="127"/>
      <c r="FW1032" s="127"/>
      <c r="FX1032" s="127"/>
      <c r="FY1032" s="127"/>
      <c r="FZ1032" s="127"/>
      <c r="GA1032" s="127"/>
      <c r="GB1032" s="127"/>
      <c r="GC1032" s="127"/>
      <c r="GD1032" s="127"/>
      <c r="GE1032" s="127"/>
      <c r="GF1032" s="127"/>
      <c r="GG1032" s="127"/>
      <c r="GH1032" s="127"/>
      <c r="GI1032" s="127"/>
      <c r="GJ1032" s="127"/>
      <c r="GK1032" s="127"/>
      <c r="GL1032" s="127"/>
      <c r="GM1032" s="127"/>
      <c r="GN1032" s="127"/>
      <c r="GO1032" s="127"/>
      <c r="GP1032" s="127"/>
      <c r="GQ1032" s="127"/>
      <c r="GR1032" s="127"/>
      <c r="GS1032" s="127"/>
      <c r="GT1032" s="127"/>
      <c r="GU1032" s="127"/>
      <c r="GV1032" s="127"/>
      <c r="GW1032" s="127"/>
      <c r="GX1032" s="127"/>
      <c r="GY1032" s="127"/>
      <c r="GZ1032" s="127"/>
      <c r="HA1032" s="127"/>
      <c r="HB1032" s="127"/>
      <c r="HC1032" s="127"/>
      <c r="HD1032" s="127"/>
      <c r="HE1032" s="127"/>
      <c r="HF1032" s="127"/>
      <c r="HG1032" s="127"/>
      <c r="HH1032" s="127"/>
      <c r="HI1032" s="127"/>
      <c r="HJ1032" s="127"/>
      <c r="HK1032" s="127"/>
      <c r="HL1032" s="127"/>
      <c r="HM1032" s="127"/>
      <c r="HN1032" s="127"/>
      <c r="HO1032" s="127"/>
      <c r="HP1032" s="127"/>
      <c r="HQ1032" s="127"/>
      <c r="HR1032" s="127"/>
      <c r="HS1032" s="127"/>
      <c r="HT1032" s="127"/>
      <c r="HU1032" s="127"/>
      <c r="HV1032" s="127"/>
      <c r="HW1032" s="127"/>
      <c r="HX1032" s="127"/>
      <c r="HY1032" s="127"/>
      <c r="HZ1032" s="127"/>
      <c r="IA1032" s="127"/>
      <c r="IB1032" s="127"/>
      <c r="IC1032" s="127"/>
      <c r="ID1032" s="127"/>
      <c r="IE1032" s="127"/>
      <c r="IF1032" s="127"/>
      <c r="IG1032" s="127"/>
      <c r="IH1032" s="127"/>
      <c r="II1032" s="127"/>
      <c r="IJ1032" s="127"/>
      <c r="IK1032" s="127"/>
      <c r="IL1032" s="127"/>
      <c r="IM1032" s="127"/>
      <c r="IN1032" s="127"/>
      <c r="IO1032" s="127"/>
      <c r="IP1032" s="127"/>
    </row>
    <row r="1033" spans="1:1017" ht="33.6">
      <c r="A1033" s="130"/>
      <c r="B1033" s="131"/>
      <c r="C1033" s="131"/>
      <c r="D1033" s="130"/>
      <c r="E1033" s="131"/>
      <c r="F1033" s="131"/>
      <c r="G1033" s="131"/>
      <c r="H1033"/>
      <c r="I1033"/>
      <c r="J1033"/>
      <c r="K1033"/>
      <c r="L1033"/>
      <c r="M1033"/>
    </row>
    <row r="1034" spans="1:1017" ht="32.4">
      <c r="A1034" s="117"/>
      <c r="B1034" s="132" t="s">
        <v>736</v>
      </c>
      <c r="C1034" s="119"/>
      <c r="D1034" s="133"/>
      <c r="E1034" s="133"/>
      <c r="F1034" s="133"/>
      <c r="G1034" s="133"/>
      <c r="H1034" s="128"/>
      <c r="I1034" s="128"/>
      <c r="J1034" s="128"/>
      <c r="K1034" s="128"/>
      <c r="L1034" s="128"/>
      <c r="M1034" s="128"/>
      <c r="N1034" s="128"/>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5"/>
      <c r="AL1034" s="125"/>
      <c r="AM1034" s="125"/>
      <c r="AN1034" s="125"/>
      <c r="AO1034" s="125"/>
      <c r="AP1034" s="125"/>
      <c r="AQ1034" s="125"/>
      <c r="AR1034" s="125"/>
      <c r="AS1034" s="125"/>
      <c r="AT1034" s="125"/>
      <c r="AU1034" s="125"/>
      <c r="AV1034" s="125"/>
      <c r="AW1034" s="125"/>
      <c r="AX1034" s="125"/>
      <c r="AY1034" s="125"/>
      <c r="AZ1034" s="125"/>
      <c r="BA1034" s="125"/>
      <c r="BB1034" s="125"/>
      <c r="BC1034" s="125"/>
      <c r="BD1034" s="125"/>
      <c r="BE1034" s="125"/>
      <c r="BF1034" s="125"/>
      <c r="BG1034" s="125"/>
      <c r="BH1034" s="125"/>
      <c r="BI1034" s="125"/>
      <c r="BJ1034" s="125"/>
      <c r="BK1034" s="125"/>
      <c r="BL1034" s="125"/>
      <c r="BM1034" s="125"/>
      <c r="BN1034" s="125"/>
      <c r="BO1034" s="125"/>
      <c r="BP1034" s="125"/>
      <c r="BQ1034" s="125"/>
      <c r="BR1034" s="125"/>
      <c r="BS1034" s="125"/>
      <c r="BT1034" s="125"/>
      <c r="BU1034" s="125"/>
      <c r="BV1034" s="125"/>
      <c r="BW1034" s="125"/>
      <c r="BX1034" s="125"/>
      <c r="BY1034" s="125"/>
      <c r="BZ1034" s="125"/>
      <c r="CA1034" s="125"/>
      <c r="CB1034" s="125"/>
      <c r="CC1034" s="125"/>
      <c r="CD1034" s="125"/>
      <c r="CE1034" s="125"/>
      <c r="CF1034" s="125"/>
      <c r="CG1034" s="125"/>
      <c r="CH1034" s="125"/>
      <c r="CI1034" s="125"/>
      <c r="CJ1034" s="125"/>
      <c r="CK1034" s="125"/>
      <c r="CL1034" s="125"/>
      <c r="CM1034" s="125"/>
      <c r="CN1034" s="125"/>
      <c r="CO1034" s="125"/>
      <c r="CP1034" s="125"/>
      <c r="CQ1034" s="125"/>
      <c r="CR1034" s="125"/>
      <c r="CS1034" s="125"/>
      <c r="CT1034" s="125"/>
      <c r="CU1034" s="125"/>
      <c r="CV1034" s="125"/>
      <c r="CW1034" s="125"/>
      <c r="CX1034" s="125"/>
      <c r="CY1034" s="125"/>
      <c r="CZ1034" s="125"/>
      <c r="DA1034" s="125"/>
      <c r="DB1034" s="125"/>
      <c r="DC1034" s="125"/>
      <c r="DD1034" s="125"/>
      <c r="DE1034" s="125"/>
      <c r="DF1034" s="125"/>
      <c r="DG1034" s="125"/>
      <c r="DH1034" s="125"/>
      <c r="DI1034" s="125"/>
      <c r="DJ1034" s="125"/>
      <c r="DK1034" s="125"/>
      <c r="DL1034" s="125"/>
      <c r="DM1034" s="125"/>
      <c r="DN1034" s="125"/>
      <c r="DO1034" s="125"/>
      <c r="DP1034" s="125"/>
      <c r="DQ1034" s="125"/>
      <c r="DR1034" s="125"/>
      <c r="DS1034" s="125"/>
      <c r="DT1034" s="125"/>
      <c r="DU1034" s="125"/>
      <c r="DV1034" s="125"/>
      <c r="DW1034" s="125"/>
      <c r="DX1034" s="125"/>
      <c r="DY1034" s="125"/>
      <c r="DZ1034" s="125"/>
      <c r="EA1034" s="125"/>
      <c r="EB1034" s="125"/>
      <c r="EC1034" s="125"/>
      <c r="ED1034" s="125"/>
      <c r="EE1034" s="125"/>
      <c r="EF1034" s="125"/>
      <c r="EG1034" s="125"/>
      <c r="EH1034" s="125"/>
      <c r="EI1034" s="125"/>
      <c r="EJ1034" s="125"/>
      <c r="EK1034" s="125"/>
      <c r="EL1034" s="125"/>
      <c r="EM1034" s="125"/>
      <c r="EN1034" s="125"/>
      <c r="EO1034" s="125"/>
      <c r="EP1034" s="125"/>
      <c r="EQ1034" s="125"/>
      <c r="ER1034" s="125"/>
      <c r="ES1034" s="125"/>
      <c r="ET1034" s="125"/>
      <c r="EU1034" s="125"/>
      <c r="EV1034" s="125"/>
      <c r="EW1034" s="125"/>
      <c r="EX1034" s="125"/>
      <c r="EY1034" s="125"/>
      <c r="EZ1034" s="125"/>
      <c r="FA1034" s="125"/>
      <c r="FB1034" s="125"/>
      <c r="FC1034" s="125"/>
      <c r="FD1034" s="125"/>
      <c r="FE1034" s="125"/>
      <c r="FF1034" s="125"/>
      <c r="FG1034" s="125"/>
      <c r="FH1034" s="125"/>
      <c r="FI1034" s="125"/>
      <c r="FJ1034" s="125"/>
      <c r="FK1034" s="125"/>
      <c r="FL1034" s="125"/>
      <c r="FM1034" s="125"/>
      <c r="FN1034" s="125"/>
      <c r="FO1034" s="125"/>
      <c r="FP1034" s="125"/>
      <c r="FQ1034" s="125"/>
      <c r="FR1034" s="125"/>
      <c r="FS1034" s="125"/>
      <c r="FT1034" s="125"/>
      <c r="FU1034" s="125"/>
      <c r="FV1034" s="125"/>
      <c r="FW1034" s="125"/>
      <c r="FX1034" s="125"/>
      <c r="FY1034" s="125"/>
      <c r="FZ1034" s="125"/>
      <c r="GA1034" s="125"/>
      <c r="GB1034" s="125"/>
      <c r="GC1034" s="125"/>
      <c r="GD1034" s="125"/>
      <c r="GE1034" s="125"/>
      <c r="GF1034" s="125"/>
      <c r="GG1034" s="125"/>
      <c r="GH1034" s="125"/>
      <c r="GI1034" s="125"/>
      <c r="GJ1034" s="125"/>
      <c r="GK1034" s="125"/>
      <c r="GL1034" s="125"/>
      <c r="GM1034" s="125"/>
      <c r="GN1034" s="125"/>
      <c r="GO1034" s="125"/>
      <c r="GP1034" s="125"/>
      <c r="GQ1034" s="125"/>
      <c r="GR1034" s="125"/>
      <c r="GS1034" s="125"/>
      <c r="GT1034" s="125"/>
      <c r="GU1034" s="125"/>
      <c r="GV1034" s="125"/>
      <c r="GW1034" s="125"/>
      <c r="GX1034" s="125"/>
      <c r="GY1034" s="125"/>
      <c r="GZ1034" s="125"/>
      <c r="HA1034" s="125"/>
      <c r="HB1034" s="125"/>
      <c r="HC1034" s="125"/>
      <c r="HD1034" s="125"/>
      <c r="HE1034" s="125"/>
      <c r="HF1034" s="125"/>
      <c r="HG1034" s="125"/>
      <c r="HH1034" s="125"/>
      <c r="HI1034" s="125"/>
      <c r="HJ1034" s="125"/>
      <c r="HK1034" s="125"/>
      <c r="HL1034" s="125"/>
      <c r="HM1034" s="125"/>
      <c r="HN1034" s="125"/>
      <c r="HO1034" s="125"/>
      <c r="HP1034" s="125"/>
      <c r="HQ1034" s="125"/>
      <c r="HR1034" s="125"/>
      <c r="HS1034" s="125"/>
      <c r="HT1034" s="125"/>
      <c r="HU1034" s="125"/>
      <c r="HV1034" s="125"/>
      <c r="HW1034" s="125"/>
      <c r="HX1034" s="125"/>
      <c r="HY1034" s="125"/>
      <c r="HZ1034" s="125"/>
      <c r="IA1034" s="125"/>
      <c r="IB1034" s="125"/>
      <c r="IC1034" s="125"/>
      <c r="ID1034" s="125"/>
      <c r="IE1034" s="125"/>
      <c r="IF1034" s="125"/>
      <c r="IG1034" s="125"/>
      <c r="IH1034" s="125"/>
      <c r="II1034" s="125"/>
      <c r="IJ1034" s="125"/>
      <c r="IK1034" s="125"/>
      <c r="IL1034" s="125"/>
      <c r="IM1034" s="125"/>
      <c r="IN1034" s="125"/>
      <c r="IO1034" s="125"/>
      <c r="IP1034" s="125"/>
      <c r="IQ1034" s="125"/>
    </row>
    <row r="1035" spans="1:1017" ht="32.4">
      <c r="A1035" s="117"/>
      <c r="B1035" s="132" t="s">
        <v>737</v>
      </c>
      <c r="C1035" s="119"/>
      <c r="D1035" s="133"/>
      <c r="E1035" s="133"/>
      <c r="F1035" s="133"/>
      <c r="G1035" s="133"/>
      <c r="H1035" s="128"/>
      <c r="I1035" s="128"/>
      <c r="J1035" s="128"/>
      <c r="K1035" s="128"/>
      <c r="L1035" s="128"/>
      <c r="M1035" s="128"/>
      <c r="N1035" s="128"/>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5"/>
      <c r="AL1035" s="125"/>
      <c r="AM1035" s="125"/>
      <c r="AN1035" s="125"/>
      <c r="AO1035" s="125"/>
      <c r="AP1035" s="125"/>
      <c r="AQ1035" s="125"/>
      <c r="AR1035" s="125"/>
      <c r="AS1035" s="125"/>
      <c r="AT1035" s="125"/>
      <c r="AU1035" s="125"/>
      <c r="AV1035" s="125"/>
      <c r="AW1035" s="125"/>
      <c r="AX1035" s="125"/>
      <c r="AY1035" s="125"/>
      <c r="AZ1035" s="125"/>
      <c r="BA1035" s="125"/>
      <c r="BB1035" s="125"/>
      <c r="BC1035" s="125"/>
      <c r="BD1035" s="125"/>
      <c r="BE1035" s="125"/>
      <c r="BF1035" s="125"/>
      <c r="BG1035" s="125"/>
      <c r="BH1035" s="125"/>
      <c r="BI1035" s="125"/>
      <c r="BJ1035" s="125"/>
      <c r="BK1035" s="125"/>
      <c r="BL1035" s="125"/>
      <c r="BM1035" s="125"/>
      <c r="BN1035" s="125"/>
      <c r="BO1035" s="125"/>
      <c r="BP1035" s="125"/>
      <c r="BQ1035" s="125"/>
      <c r="BR1035" s="125"/>
      <c r="BS1035" s="125"/>
      <c r="BT1035" s="125"/>
      <c r="BU1035" s="125"/>
      <c r="BV1035" s="125"/>
      <c r="BW1035" s="125"/>
      <c r="BX1035" s="125"/>
      <c r="BY1035" s="125"/>
      <c r="BZ1035" s="125"/>
      <c r="CA1035" s="125"/>
      <c r="CB1035" s="125"/>
      <c r="CC1035" s="125"/>
      <c r="CD1035" s="125"/>
      <c r="CE1035" s="125"/>
      <c r="CF1035" s="125"/>
      <c r="CG1035" s="125"/>
      <c r="CH1035" s="125"/>
      <c r="CI1035" s="125"/>
      <c r="CJ1035" s="125"/>
      <c r="CK1035" s="125"/>
      <c r="CL1035" s="125"/>
      <c r="CM1035" s="125"/>
      <c r="CN1035" s="125"/>
      <c r="CO1035" s="125"/>
      <c r="CP1035" s="125"/>
      <c r="CQ1035" s="125"/>
      <c r="CR1035" s="125"/>
      <c r="CS1035" s="125"/>
      <c r="CT1035" s="125"/>
      <c r="CU1035" s="125"/>
      <c r="CV1035" s="125"/>
      <c r="CW1035" s="125"/>
      <c r="CX1035" s="125"/>
      <c r="CY1035" s="125"/>
      <c r="CZ1035" s="125"/>
      <c r="DA1035" s="125"/>
      <c r="DB1035" s="125"/>
      <c r="DC1035" s="125"/>
      <c r="DD1035" s="125"/>
      <c r="DE1035" s="125"/>
      <c r="DF1035" s="125"/>
      <c r="DG1035" s="125"/>
      <c r="DH1035" s="125"/>
      <c r="DI1035" s="125"/>
      <c r="DJ1035" s="125"/>
      <c r="DK1035" s="125"/>
      <c r="DL1035" s="125"/>
      <c r="DM1035" s="125"/>
      <c r="DN1035" s="125"/>
      <c r="DO1035" s="125"/>
      <c r="DP1035" s="125"/>
      <c r="DQ1035" s="125"/>
      <c r="DR1035" s="125"/>
      <c r="DS1035" s="125"/>
      <c r="DT1035" s="125"/>
      <c r="DU1035" s="125"/>
      <c r="DV1035" s="125"/>
      <c r="DW1035" s="125"/>
      <c r="DX1035" s="125"/>
      <c r="DY1035" s="125"/>
      <c r="DZ1035" s="125"/>
      <c r="EA1035" s="125"/>
      <c r="EB1035" s="125"/>
      <c r="EC1035" s="125"/>
      <c r="ED1035" s="125"/>
      <c r="EE1035" s="125"/>
      <c r="EF1035" s="125"/>
      <c r="EG1035" s="125"/>
      <c r="EH1035" s="125"/>
      <c r="EI1035" s="125"/>
      <c r="EJ1035" s="125"/>
      <c r="EK1035" s="125"/>
      <c r="EL1035" s="125"/>
      <c r="EM1035" s="125"/>
      <c r="EN1035" s="125"/>
      <c r="EO1035" s="125"/>
      <c r="EP1035" s="125"/>
      <c r="EQ1035" s="125"/>
      <c r="ER1035" s="125"/>
      <c r="ES1035" s="125"/>
      <c r="ET1035" s="125"/>
      <c r="EU1035" s="125"/>
      <c r="EV1035" s="125"/>
      <c r="EW1035" s="125"/>
      <c r="EX1035" s="125"/>
      <c r="EY1035" s="125"/>
      <c r="EZ1035" s="125"/>
      <c r="FA1035" s="125"/>
      <c r="FB1035" s="125"/>
      <c r="FC1035" s="125"/>
      <c r="FD1035" s="125"/>
      <c r="FE1035" s="125"/>
      <c r="FF1035" s="125"/>
      <c r="FG1035" s="125"/>
      <c r="FH1035" s="125"/>
      <c r="FI1035" s="125"/>
      <c r="FJ1035" s="125"/>
      <c r="FK1035" s="125"/>
      <c r="FL1035" s="125"/>
      <c r="FM1035" s="125"/>
      <c r="FN1035" s="125"/>
      <c r="FO1035" s="125"/>
      <c r="FP1035" s="125"/>
      <c r="FQ1035" s="125"/>
      <c r="FR1035" s="125"/>
      <c r="FS1035" s="125"/>
      <c r="FT1035" s="125"/>
      <c r="FU1035" s="125"/>
      <c r="FV1035" s="125"/>
      <c r="FW1035" s="125"/>
      <c r="FX1035" s="125"/>
      <c r="FY1035" s="125"/>
      <c r="FZ1035" s="125"/>
      <c r="GA1035" s="125"/>
      <c r="GB1035" s="125"/>
      <c r="GC1035" s="125"/>
      <c r="GD1035" s="125"/>
      <c r="GE1035" s="125"/>
      <c r="GF1035" s="125"/>
      <c r="GG1035" s="125"/>
      <c r="GH1035" s="125"/>
      <c r="GI1035" s="125"/>
      <c r="GJ1035" s="125"/>
      <c r="GK1035" s="125"/>
      <c r="GL1035" s="125"/>
      <c r="GM1035" s="125"/>
      <c r="GN1035" s="125"/>
      <c r="GO1035" s="125"/>
      <c r="GP1035" s="125"/>
      <c r="GQ1035" s="125"/>
      <c r="GR1035" s="125"/>
      <c r="GS1035" s="125"/>
      <c r="GT1035" s="125"/>
      <c r="GU1035" s="125"/>
      <c r="GV1035" s="125"/>
      <c r="GW1035" s="125"/>
      <c r="GX1035" s="125"/>
      <c r="GY1035" s="125"/>
      <c r="GZ1035" s="125"/>
      <c r="HA1035" s="125"/>
      <c r="HB1035" s="125"/>
      <c r="HC1035" s="125"/>
      <c r="HD1035" s="125"/>
      <c r="HE1035" s="125"/>
      <c r="HF1035" s="125"/>
      <c r="HG1035" s="125"/>
      <c r="HH1035" s="125"/>
      <c r="HI1035" s="125"/>
      <c r="HJ1035" s="125"/>
      <c r="HK1035" s="125"/>
      <c r="HL1035" s="125"/>
      <c r="HM1035" s="125"/>
      <c r="HN1035" s="125"/>
      <c r="HO1035" s="125"/>
      <c r="HP1035" s="125"/>
      <c r="HQ1035" s="125"/>
      <c r="HR1035" s="125"/>
      <c r="HS1035" s="125"/>
      <c r="HT1035" s="125"/>
      <c r="HU1035" s="125"/>
      <c r="HV1035" s="125"/>
      <c r="HW1035" s="125"/>
      <c r="HX1035" s="125"/>
      <c r="HY1035" s="125"/>
      <c r="HZ1035" s="125"/>
      <c r="IA1035" s="125"/>
      <c r="IB1035" s="125"/>
      <c r="IC1035" s="125"/>
      <c r="ID1035" s="125"/>
      <c r="IE1035" s="125"/>
      <c r="IF1035" s="125"/>
      <c r="IG1035" s="125"/>
      <c r="IH1035" s="125"/>
      <c r="II1035" s="125"/>
      <c r="IJ1035" s="125"/>
      <c r="IK1035" s="125"/>
      <c r="IL1035" s="125"/>
      <c r="IM1035" s="125"/>
      <c r="IN1035" s="125"/>
      <c r="IO1035" s="125"/>
      <c r="IP1035" s="125"/>
      <c r="IQ1035" s="125"/>
    </row>
    <row r="1036" spans="1:1017" ht="31.8">
      <c r="B1036" s="132" t="s">
        <v>738</v>
      </c>
      <c r="C1036" s="1"/>
      <c r="D1036" s="128"/>
      <c r="E1036" s="128"/>
      <c r="F1036" s="128"/>
      <c r="G1036" s="128"/>
      <c r="H1036" s="128"/>
      <c r="I1036" s="128"/>
      <c r="J1036" s="128"/>
      <c r="K1036" s="128"/>
      <c r="L1036" s="128"/>
      <c r="M1036" s="128"/>
      <c r="N1036" s="128"/>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5"/>
      <c r="AL1036" s="125"/>
      <c r="AM1036" s="125"/>
      <c r="AN1036" s="125"/>
      <c r="AO1036" s="125"/>
      <c r="AP1036" s="125"/>
      <c r="AQ1036" s="125"/>
      <c r="AR1036" s="125"/>
      <c r="AS1036" s="125"/>
      <c r="AT1036" s="125"/>
      <c r="AU1036" s="125"/>
      <c r="AV1036" s="125"/>
      <c r="AW1036" s="125"/>
      <c r="AX1036" s="125"/>
      <c r="AY1036" s="125"/>
      <c r="AZ1036" s="125"/>
      <c r="BA1036" s="125"/>
      <c r="BB1036" s="125"/>
      <c r="BC1036" s="125"/>
      <c r="BD1036" s="125"/>
      <c r="BE1036" s="125"/>
      <c r="BF1036" s="125"/>
      <c r="BG1036" s="125"/>
      <c r="BH1036" s="125"/>
      <c r="BI1036" s="125"/>
      <c r="BJ1036" s="125"/>
      <c r="BK1036" s="125"/>
      <c r="BL1036" s="125"/>
      <c r="BM1036" s="125"/>
      <c r="BN1036" s="125"/>
      <c r="BO1036" s="125"/>
      <c r="BP1036" s="125"/>
      <c r="BQ1036" s="125"/>
      <c r="BR1036" s="125"/>
      <c r="BS1036" s="125"/>
      <c r="BT1036" s="125"/>
      <c r="BU1036" s="125"/>
      <c r="BV1036" s="125"/>
      <c r="BW1036" s="125"/>
      <c r="BX1036" s="125"/>
      <c r="BY1036" s="125"/>
      <c r="BZ1036" s="125"/>
      <c r="CA1036" s="125"/>
      <c r="CB1036" s="125"/>
      <c r="CC1036" s="125"/>
      <c r="CD1036" s="125"/>
      <c r="CE1036" s="125"/>
      <c r="CF1036" s="125"/>
      <c r="CG1036" s="125"/>
      <c r="CH1036" s="125"/>
      <c r="CI1036" s="125"/>
      <c r="CJ1036" s="125"/>
      <c r="CK1036" s="125"/>
      <c r="CL1036" s="125"/>
      <c r="CM1036" s="125"/>
      <c r="CN1036" s="125"/>
      <c r="CO1036" s="125"/>
      <c r="CP1036" s="125"/>
      <c r="CQ1036" s="125"/>
      <c r="CR1036" s="125"/>
      <c r="CS1036" s="125"/>
      <c r="CT1036" s="125"/>
      <c r="CU1036" s="125"/>
      <c r="CV1036" s="125"/>
      <c r="CW1036" s="125"/>
      <c r="CX1036" s="125"/>
      <c r="CY1036" s="125"/>
      <c r="CZ1036" s="125"/>
      <c r="DA1036" s="125"/>
      <c r="DB1036" s="125"/>
      <c r="DC1036" s="125"/>
      <c r="DD1036" s="125"/>
      <c r="DE1036" s="125"/>
      <c r="DF1036" s="125"/>
      <c r="DG1036" s="125"/>
      <c r="DH1036" s="125"/>
      <c r="DI1036" s="125"/>
      <c r="DJ1036" s="125"/>
      <c r="DK1036" s="125"/>
      <c r="DL1036" s="125"/>
      <c r="DM1036" s="125"/>
      <c r="DN1036" s="125"/>
      <c r="DO1036" s="125"/>
      <c r="DP1036" s="125"/>
      <c r="DQ1036" s="125"/>
      <c r="DR1036" s="125"/>
      <c r="DS1036" s="125"/>
      <c r="DT1036" s="125"/>
      <c r="DU1036" s="125"/>
      <c r="DV1036" s="125"/>
      <c r="DW1036" s="125"/>
      <c r="DX1036" s="125"/>
      <c r="DY1036" s="125"/>
      <c r="DZ1036" s="125"/>
      <c r="EA1036" s="125"/>
      <c r="EB1036" s="125"/>
      <c r="EC1036" s="125"/>
      <c r="ED1036" s="125"/>
      <c r="EE1036" s="125"/>
      <c r="EF1036" s="125"/>
      <c r="EG1036" s="125"/>
      <c r="EH1036" s="125"/>
      <c r="EI1036" s="125"/>
      <c r="EJ1036" s="125"/>
      <c r="EK1036" s="125"/>
      <c r="EL1036" s="125"/>
      <c r="EM1036" s="125"/>
      <c r="EN1036" s="125"/>
      <c r="EO1036" s="125"/>
      <c r="EP1036" s="125"/>
      <c r="EQ1036" s="125"/>
      <c r="ER1036" s="125"/>
      <c r="ES1036" s="125"/>
      <c r="ET1036" s="125"/>
      <c r="EU1036" s="125"/>
      <c r="EV1036" s="125"/>
      <c r="EW1036" s="125"/>
      <c r="EX1036" s="125"/>
      <c r="EY1036" s="125"/>
      <c r="EZ1036" s="125"/>
      <c r="FA1036" s="125"/>
      <c r="FB1036" s="125"/>
      <c r="FC1036" s="125"/>
      <c r="FD1036" s="125"/>
      <c r="FE1036" s="125"/>
      <c r="FF1036" s="125"/>
      <c r="FG1036" s="125"/>
      <c r="FH1036" s="125"/>
      <c r="FI1036" s="125"/>
      <c r="FJ1036" s="125"/>
      <c r="FK1036" s="125"/>
      <c r="FL1036" s="125"/>
      <c r="FM1036" s="125"/>
      <c r="FN1036" s="125"/>
      <c r="FO1036" s="125"/>
      <c r="FP1036" s="125"/>
      <c r="FQ1036" s="125"/>
      <c r="FR1036" s="125"/>
      <c r="FS1036" s="125"/>
      <c r="FT1036" s="125"/>
      <c r="FU1036" s="125"/>
      <c r="FV1036" s="125"/>
      <c r="FW1036" s="125"/>
      <c r="FX1036" s="125"/>
      <c r="FY1036" s="125"/>
      <c r="FZ1036" s="125"/>
      <c r="GA1036" s="125"/>
      <c r="GB1036" s="125"/>
      <c r="GC1036" s="125"/>
      <c r="GD1036" s="125"/>
      <c r="GE1036" s="125"/>
      <c r="GF1036" s="125"/>
      <c r="GG1036" s="125"/>
      <c r="GH1036" s="125"/>
      <c r="GI1036" s="125"/>
      <c r="GJ1036" s="125"/>
      <c r="GK1036" s="125"/>
      <c r="GL1036" s="125"/>
      <c r="GM1036" s="125"/>
      <c r="GN1036" s="125"/>
      <c r="GO1036" s="125"/>
      <c r="GP1036" s="125"/>
      <c r="GQ1036" s="125"/>
      <c r="GR1036" s="125"/>
      <c r="GS1036" s="125"/>
      <c r="GT1036" s="125"/>
      <c r="GU1036" s="125"/>
      <c r="GV1036" s="125"/>
      <c r="GW1036" s="125"/>
      <c r="GX1036" s="125"/>
      <c r="GY1036" s="125"/>
      <c r="GZ1036" s="125"/>
      <c r="HA1036" s="125"/>
      <c r="HB1036" s="125"/>
      <c r="HC1036" s="125"/>
      <c r="HD1036" s="125"/>
      <c r="HE1036" s="125"/>
      <c r="HF1036" s="125"/>
      <c r="HG1036" s="125"/>
      <c r="HH1036" s="125"/>
      <c r="HI1036" s="125"/>
      <c r="HJ1036" s="125"/>
      <c r="HK1036" s="125"/>
      <c r="HL1036" s="125"/>
      <c r="HM1036" s="125"/>
      <c r="HN1036" s="125"/>
      <c r="HO1036" s="125"/>
      <c r="HP1036" s="125"/>
      <c r="HQ1036" s="125"/>
      <c r="HR1036" s="125"/>
      <c r="HS1036" s="125"/>
      <c r="HT1036" s="125"/>
      <c r="HU1036" s="125"/>
      <c r="HV1036" s="125"/>
      <c r="HW1036" s="125"/>
      <c r="HX1036" s="125"/>
      <c r="HY1036" s="125"/>
      <c r="HZ1036" s="125"/>
      <c r="IA1036" s="125"/>
      <c r="IB1036" s="125"/>
      <c r="IC1036" s="125"/>
      <c r="ID1036" s="125"/>
      <c r="IE1036" s="125"/>
      <c r="IF1036" s="125"/>
      <c r="IG1036" s="125"/>
      <c r="IH1036" s="125"/>
      <c r="II1036" s="125"/>
      <c r="IJ1036" s="125"/>
      <c r="IK1036" s="125"/>
      <c r="IL1036" s="125"/>
      <c r="IM1036" s="125"/>
      <c r="IN1036" s="125"/>
      <c r="IO1036" s="125"/>
      <c r="IP1036" s="125"/>
      <c r="IQ1036" s="125"/>
    </row>
    <row r="1037" spans="1:1017" s="6" customFormat="1" ht="42.6" customHeight="1">
      <c r="A1037" s="3"/>
      <c r="B1037" s="7"/>
      <c r="C1037" s="15"/>
      <c r="D1037" s="16"/>
      <c r="E1037" s="17"/>
      <c r="F1037" s="14"/>
      <c r="G1037" s="4"/>
      <c r="H1037" s="3"/>
      <c r="I1037" s="19"/>
      <c r="J1037" s="14"/>
      <c r="K1037" s="14"/>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c r="CV1037" s="5"/>
      <c r="CW1037" s="5"/>
      <c r="CX1037" s="5"/>
      <c r="CY1037" s="5"/>
      <c r="CZ1037" s="5"/>
      <c r="DA1037" s="5"/>
      <c r="DB1037" s="5"/>
      <c r="DC1037" s="5"/>
      <c r="DD1037" s="5"/>
      <c r="DE1037" s="5"/>
      <c r="DF1037" s="5"/>
      <c r="DG1037" s="5"/>
      <c r="DH1037" s="5"/>
      <c r="DI1037" s="5"/>
      <c r="DJ1037" s="5"/>
      <c r="DK1037" s="5"/>
      <c r="DL1037" s="5"/>
      <c r="DM1037" s="5"/>
      <c r="DN1037" s="5"/>
      <c r="DO1037" s="5"/>
      <c r="DP1037" s="5"/>
      <c r="DQ1037" s="5"/>
      <c r="DR1037" s="5"/>
      <c r="DS1037" s="5"/>
      <c r="DT1037" s="5"/>
      <c r="DU1037" s="5"/>
      <c r="DV1037" s="5"/>
      <c r="DW1037" s="5"/>
      <c r="DX1037" s="5"/>
      <c r="DY1037" s="5"/>
      <c r="DZ1037" s="5"/>
      <c r="EA1037" s="5"/>
      <c r="EB1037" s="5"/>
      <c r="EC1037" s="5"/>
      <c r="ED1037" s="5"/>
      <c r="EE1037" s="5"/>
      <c r="EF1037" s="5"/>
      <c r="EG1037" s="5"/>
      <c r="EH1037" s="5"/>
      <c r="EI1037" s="5"/>
      <c r="EJ1037" s="5"/>
      <c r="EK1037" s="5"/>
      <c r="EL1037" s="5"/>
      <c r="EM1037" s="5"/>
      <c r="EN1037" s="5"/>
      <c r="EO1037" s="5"/>
      <c r="EP1037" s="5"/>
      <c r="EQ1037" s="5"/>
      <c r="ER1037" s="5"/>
      <c r="ES1037" s="5"/>
      <c r="ET1037" s="5"/>
      <c r="EU1037" s="5"/>
      <c r="EV1037" s="5"/>
      <c r="EW1037" s="5"/>
      <c r="EX1037" s="5"/>
      <c r="EY1037" s="5"/>
      <c r="EZ1037" s="5"/>
      <c r="FA1037" s="5"/>
      <c r="FB1037" s="5"/>
      <c r="FC1037" s="5"/>
      <c r="FD1037" s="5"/>
      <c r="FE1037" s="5"/>
      <c r="FF1037" s="5"/>
      <c r="FG1037" s="5"/>
      <c r="FH1037" s="5"/>
      <c r="FI1037" s="5"/>
      <c r="FJ1037" s="5"/>
      <c r="FK1037" s="5"/>
      <c r="FL1037" s="5"/>
      <c r="FM1037" s="5"/>
      <c r="FN1037" s="5"/>
      <c r="FO1037" s="5"/>
      <c r="FP1037" s="5"/>
      <c r="FQ1037" s="5"/>
      <c r="FR1037" s="5"/>
      <c r="FS1037" s="5"/>
      <c r="FT1037" s="5"/>
      <c r="FU1037" s="5"/>
      <c r="FV1037" s="5"/>
      <c r="FW1037" s="5"/>
      <c r="FX1037" s="5"/>
      <c r="FY1037" s="5"/>
      <c r="FZ1037" s="5"/>
      <c r="GA1037" s="5"/>
      <c r="GB1037" s="5"/>
      <c r="GC1037" s="5"/>
      <c r="GD1037" s="5"/>
      <c r="GE1037" s="5"/>
      <c r="GF1037" s="5"/>
      <c r="GG1037" s="5"/>
      <c r="GH1037" s="5"/>
      <c r="GI1037" s="5"/>
      <c r="GJ1037" s="5"/>
      <c r="GK1037" s="5"/>
      <c r="GL1037" s="5"/>
      <c r="GM1037" s="5"/>
      <c r="GN1037" s="5"/>
      <c r="GO1037" s="5"/>
      <c r="GP1037" s="5"/>
      <c r="GQ1037" s="5"/>
      <c r="GR1037" s="5"/>
      <c r="GS1037" s="5"/>
      <c r="GT1037" s="5"/>
      <c r="GU1037" s="5"/>
      <c r="GV1037" s="5"/>
      <c r="GW1037" s="5"/>
      <c r="GX1037" s="5"/>
      <c r="GY1037" s="5"/>
      <c r="GZ1037" s="5"/>
      <c r="HA1037" s="5"/>
      <c r="HB1037" s="5"/>
      <c r="HC1037" s="5"/>
      <c r="HD1037" s="5"/>
      <c r="HE1037" s="5"/>
      <c r="HF1037" s="5"/>
      <c r="HG1037" s="5"/>
      <c r="HH1037" s="5"/>
      <c r="HI1037" s="5"/>
      <c r="HJ1037" s="5"/>
      <c r="HK1037" s="5"/>
      <c r="HL1037" s="5"/>
      <c r="HM1037" s="5"/>
      <c r="HN1037" s="5"/>
      <c r="HO1037" s="5"/>
      <c r="HP1037" s="5"/>
      <c r="HQ1037" s="5"/>
      <c r="HR1037" s="5"/>
      <c r="HS1037" s="5"/>
      <c r="HT1037" s="5"/>
      <c r="HU1037" s="5"/>
      <c r="HV1037" s="5"/>
      <c r="HW1037" s="5"/>
      <c r="HX1037" s="5"/>
      <c r="HY1037" s="5"/>
      <c r="HZ1037" s="5"/>
      <c r="IA1037" s="5"/>
      <c r="IB1037" s="5"/>
      <c r="IC1037" s="5"/>
      <c r="ID1037" s="5"/>
      <c r="IE1037" s="5"/>
      <c r="IF1037" s="5"/>
      <c r="IG1037" s="5"/>
      <c r="IH1037" s="5"/>
      <c r="II1037" s="5"/>
      <c r="IJ1037" s="5"/>
      <c r="IK1037" s="5"/>
      <c r="IL1037" s="5"/>
    </row>
    <row r="1038" spans="1:1017">
      <c r="A1038" s="3"/>
      <c r="B1038" s="7"/>
      <c r="C1038" s="15"/>
      <c r="D1038" s="16"/>
      <c r="E1038" s="17"/>
      <c r="F1038" s="14"/>
    </row>
  </sheetData>
  <protectedRanges>
    <protectedRange sqref="J725:J726" name="Диапазон1_1_2_1"/>
    <protectedRange sqref="J727:J730" name="Диапазон1_1_2_3"/>
    <protectedRange sqref="J762:J763" name="Диапазон1_1_2_1_1"/>
    <protectedRange sqref="J764:J765" name="Диапазон1_1_2_3_1"/>
  </protectedRanges>
  <autoFilter ref="A16:L175" xr:uid="{0CBE877A-4870-45F3-B7AE-5D719EDBCC45}">
    <filterColumn colId="4" showButton="0"/>
    <filterColumn colId="9" showButton="0"/>
  </autoFilter>
  <mergeCells count="164">
    <mergeCell ref="A514:A515"/>
    <mergeCell ref="A813:A814"/>
    <mergeCell ref="A12:L14"/>
    <mergeCell ref="L514:L515"/>
    <mergeCell ref="G813:G814"/>
    <mergeCell ref="F813:F814"/>
    <mergeCell ref="B813:B814"/>
    <mergeCell ref="C813:C814"/>
    <mergeCell ref="D813:D814"/>
    <mergeCell ref="E813:E814"/>
    <mergeCell ref="H813:H814"/>
    <mergeCell ref="I813:I814"/>
    <mergeCell ref="J813:J814"/>
    <mergeCell ref="K813:K814"/>
    <mergeCell ref="L813:L814"/>
    <mergeCell ref="B514:B515"/>
    <mergeCell ref="H514:H515"/>
    <mergeCell ref="I514:I515"/>
    <mergeCell ref="J514:J515"/>
    <mergeCell ref="K514:K515"/>
    <mergeCell ref="G514:G515"/>
    <mergeCell ref="F514:F515"/>
    <mergeCell ref="E514:E515"/>
    <mergeCell ref="D514:D515"/>
    <mergeCell ref="C514:C515"/>
    <mergeCell ref="D512:D513"/>
    <mergeCell ref="C512:C513"/>
    <mergeCell ref="B512:B513"/>
    <mergeCell ref="A512:A513"/>
    <mergeCell ref="H512:H513"/>
    <mergeCell ref="K510:K511"/>
    <mergeCell ref="L510:L511"/>
    <mergeCell ref="G512:G513"/>
    <mergeCell ref="F512:F513"/>
    <mergeCell ref="E512:E513"/>
    <mergeCell ref="I512:I513"/>
    <mergeCell ref="J512:J513"/>
    <mergeCell ref="K512:K513"/>
    <mergeCell ref="L512:L513"/>
    <mergeCell ref="B510:B511"/>
    <mergeCell ref="A510:A511"/>
    <mergeCell ref="H510:H511"/>
    <mergeCell ref="I510:I511"/>
    <mergeCell ref="J510:J511"/>
    <mergeCell ref="F510:F511"/>
    <mergeCell ref="G510:G511"/>
    <mergeCell ref="E510:E511"/>
    <mergeCell ref="D510:D511"/>
    <mergeCell ref="K506:K507"/>
    <mergeCell ref="L506:L507"/>
    <mergeCell ref="A165:A166"/>
    <mergeCell ref="G506:G507"/>
    <mergeCell ref="F506:F507"/>
    <mergeCell ref="E506:E507"/>
    <mergeCell ref="D506:D507"/>
    <mergeCell ref="C506:C507"/>
    <mergeCell ref="B506:B507"/>
    <mergeCell ref="A506:A507"/>
    <mergeCell ref="F165:F166"/>
    <mergeCell ref="E165:E166"/>
    <mergeCell ref="D165:D166"/>
    <mergeCell ref="C165:C166"/>
    <mergeCell ref="B165:B166"/>
    <mergeCell ref="G165:G166"/>
    <mergeCell ref="L165:L166"/>
    <mergeCell ref="K165:K166"/>
    <mergeCell ref="J165:J166"/>
    <mergeCell ref="I165:I166"/>
    <mergeCell ref="B151:B152"/>
    <mergeCell ref="C151:C152"/>
    <mergeCell ref="D151:D152"/>
    <mergeCell ref="E151:E152"/>
    <mergeCell ref="F151:F152"/>
    <mergeCell ref="G151:G152"/>
    <mergeCell ref="H151:H152"/>
    <mergeCell ref="I151:I152"/>
    <mergeCell ref="H165:H166"/>
    <mergeCell ref="H163:H164"/>
    <mergeCell ref="I163:I164"/>
    <mergeCell ref="G163:G164"/>
    <mergeCell ref="B163:B164"/>
    <mergeCell ref="C163:C164"/>
    <mergeCell ref="D163:D164"/>
    <mergeCell ref="E163:E164"/>
    <mergeCell ref="F163:F164"/>
    <mergeCell ref="F161:F162"/>
    <mergeCell ref="E161:E162"/>
    <mergeCell ref="D161:D162"/>
    <mergeCell ref="C161:C162"/>
    <mergeCell ref="B161:B162"/>
    <mergeCell ref="I161:I162"/>
    <mergeCell ref="H161:H162"/>
    <mergeCell ref="J151:J152"/>
    <mergeCell ref="K151:K152"/>
    <mergeCell ref="L151:L152"/>
    <mergeCell ref="A1:L1"/>
    <mergeCell ref="A1021:G1021"/>
    <mergeCell ref="A1019:I1019"/>
    <mergeCell ref="A6:L6"/>
    <mergeCell ref="A1018:D1018"/>
    <mergeCell ref="E1018:F1018"/>
    <mergeCell ref="G1018:L1018"/>
    <mergeCell ref="A7:F9"/>
    <mergeCell ref="A10:F10"/>
    <mergeCell ref="G7:L7"/>
    <mergeCell ref="G8:L8"/>
    <mergeCell ref="G9:L9"/>
    <mergeCell ref="G10:L10"/>
    <mergeCell ref="A731:L731"/>
    <mergeCell ref="G1017:I1017"/>
    <mergeCell ref="G16:G17"/>
    <mergeCell ref="A286:L286"/>
    <mergeCell ref="A535:L535"/>
    <mergeCell ref="A724:L724"/>
    <mergeCell ref="A578:L578"/>
    <mergeCell ref="A151:A152"/>
    <mergeCell ref="J3:L3"/>
    <mergeCell ref="J4:L4"/>
    <mergeCell ref="L16:L17"/>
    <mergeCell ref="A15:L15"/>
    <mergeCell ref="J1017:K1017"/>
    <mergeCell ref="H16:H17"/>
    <mergeCell ref="I16:I17"/>
    <mergeCell ref="J16:K16"/>
    <mergeCell ref="A18:L18"/>
    <mergeCell ref="A16:A17"/>
    <mergeCell ref="B16:B17"/>
    <mergeCell ref="C16:C17"/>
    <mergeCell ref="D16:D17"/>
    <mergeCell ref="E16:F16"/>
    <mergeCell ref="A1017:D1017"/>
    <mergeCell ref="E1017:F1017"/>
    <mergeCell ref="A221:L221"/>
    <mergeCell ref="A745:L745"/>
    <mergeCell ref="A748:L748"/>
    <mergeCell ref="A962:L962"/>
    <mergeCell ref="A1007:L1007"/>
    <mergeCell ref="A958:L958"/>
    <mergeCell ref="A987:L987"/>
    <mergeCell ref="A751:L751"/>
    <mergeCell ref="A1026:D1026"/>
    <mergeCell ref="A1030:G1030"/>
    <mergeCell ref="A1031:G1031"/>
    <mergeCell ref="A1032:G1032"/>
    <mergeCell ref="L161:L162"/>
    <mergeCell ref="A1028:G1028"/>
    <mergeCell ref="A1029:G1029"/>
    <mergeCell ref="A1022:G1022"/>
    <mergeCell ref="A1023:G1023"/>
    <mergeCell ref="A1024:G1024"/>
    <mergeCell ref="A1027:G1027"/>
    <mergeCell ref="A1012:L1012"/>
    <mergeCell ref="J163:J164"/>
    <mergeCell ref="K163:K164"/>
    <mergeCell ref="L163:L164"/>
    <mergeCell ref="A161:A162"/>
    <mergeCell ref="A163:A164"/>
    <mergeCell ref="K161:K162"/>
    <mergeCell ref="J161:J162"/>
    <mergeCell ref="G161:G162"/>
    <mergeCell ref="C510:C511"/>
    <mergeCell ref="H506:H507"/>
    <mergeCell ref="I506:I507"/>
    <mergeCell ref="J506:J507"/>
  </mergeCells>
  <phoneticPr fontId="6" type="noConversion"/>
  <pageMargins left="0.42" right="0.19685039370078741" top="0.47244094488188981" bottom="0.23622047244094491" header="0.62992125984251968" footer="0.39370078740157483"/>
  <pageSetup paperSize="9" scale="13" fitToHeight="0" orientation="portrait" r:id="rId1"/>
  <rowBreaks count="1" manualBreakCount="1">
    <brk id="91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2025-06-05T13:50:44Z</dcterms:modified>
</cp:coreProperties>
</file>